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vdugirat-my.sharepoint.com/personal/ivanka_vrdoljak_dvdr_hr/Documents/"/>
    </mc:Choice>
  </mc:AlternateContent>
  <xr:revisionPtr revIDLastSave="0" documentId="8_{9FF2B09F-736E-4600-BA48-0D0B577A771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rogramska klasifikacija" sheetId="7" r:id="rId5"/>
    <sheet name="List1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7" l="1"/>
  <c r="H37" i="7"/>
  <c r="H20" i="7"/>
  <c r="H19" i="7"/>
  <c r="H18" i="7"/>
  <c r="F9" i="11"/>
  <c r="F25" i="8"/>
  <c r="I14" i="1" l="1"/>
  <c r="F12" i="7"/>
  <c r="F11" i="7" s="1"/>
  <c r="F17" i="7"/>
  <c r="F16" i="7" s="1"/>
  <c r="C9" i="11"/>
  <c r="C8" i="11" s="1"/>
  <c r="C7" i="11" s="1"/>
  <c r="C6" i="11" s="1"/>
  <c r="C30" i="8"/>
  <c r="C27" i="8"/>
  <c r="C24" i="8"/>
  <c r="C20" i="8"/>
  <c r="C19" i="8" s="1"/>
  <c r="C16" i="8"/>
  <c r="C13" i="8"/>
  <c r="C11" i="8"/>
  <c r="C10" i="8" s="1"/>
  <c r="C7" i="8"/>
  <c r="G89" i="3"/>
  <c r="G88" i="3" s="1"/>
  <c r="G87" i="3" s="1"/>
  <c r="G84" i="3"/>
  <c r="G83" i="3" s="1"/>
  <c r="G79" i="3"/>
  <c r="G78" i="3" s="1"/>
  <c r="G71" i="3"/>
  <c r="G68" i="3"/>
  <c r="G67" i="3"/>
  <c r="G65" i="3"/>
  <c r="G62" i="3"/>
  <c r="G61" i="3" s="1"/>
  <c r="G57" i="3"/>
  <c r="G55" i="3"/>
  <c r="G54" i="3"/>
  <c r="G52" i="3"/>
  <c r="G49" i="3" s="1"/>
  <c r="G48" i="3" s="1"/>
  <c r="G46" i="3"/>
  <c r="G44" i="3"/>
  <c r="G42" i="3"/>
  <c r="G41" i="3" s="1"/>
  <c r="G29" i="3"/>
  <c r="G26" i="3"/>
  <c r="G24" i="3"/>
  <c r="G23" i="3" s="1"/>
  <c r="G20" i="3"/>
  <c r="G19" i="3" s="1"/>
  <c r="G17" i="3"/>
  <c r="G15" i="3"/>
  <c r="G12" i="3" s="1"/>
  <c r="G13" i="3"/>
  <c r="G11" i="3" l="1"/>
  <c r="G10" i="3" s="1"/>
  <c r="C6" i="8"/>
  <c r="G40" i="3"/>
  <c r="G39" i="3" s="1"/>
  <c r="G13" i="1" l="1"/>
  <c r="G10" i="1"/>
  <c r="G16" i="1" l="1"/>
  <c r="I79" i="7" l="1"/>
  <c r="G78" i="7"/>
  <c r="F78" i="7"/>
  <c r="F77" i="7" s="1"/>
  <c r="F76" i="7" s="1"/>
  <c r="G77" i="7"/>
  <c r="G76" i="7" s="1"/>
  <c r="H73" i="7"/>
  <c r="G85" i="7" l="1"/>
  <c r="G84" i="7" s="1"/>
  <c r="G82" i="7"/>
  <c r="G81" i="7" s="1"/>
  <c r="G73" i="7"/>
  <c r="G72" i="7" s="1"/>
  <c r="G71" i="7" s="1"/>
  <c r="G69" i="7"/>
  <c r="G68" i="7" s="1"/>
  <c r="G66" i="7"/>
  <c r="G65" i="7"/>
  <c r="G62" i="7"/>
  <c r="G59" i="7"/>
  <c r="G58" i="7" s="1"/>
  <c r="G32" i="7"/>
  <c r="G31" i="7" s="1"/>
  <c r="G23" i="7"/>
  <c r="G22" i="7" s="1"/>
  <c r="G17" i="7"/>
  <c r="G16" i="7" s="1"/>
  <c r="G12" i="7"/>
  <c r="G11" i="7" s="1"/>
  <c r="F85" i="7"/>
  <c r="F84" i="7" s="1"/>
  <c r="F82" i="7"/>
  <c r="F81" i="7"/>
  <c r="F80" i="7" s="1"/>
  <c r="F73" i="7"/>
  <c r="F72" i="7" s="1"/>
  <c r="F71" i="7" s="1"/>
  <c r="F69" i="7"/>
  <c r="F68" i="7" s="1"/>
  <c r="F66" i="7"/>
  <c r="F65" i="7"/>
  <c r="F62" i="7"/>
  <c r="F58" i="7" s="1"/>
  <c r="F59" i="7"/>
  <c r="F32" i="7"/>
  <c r="F31" i="7" s="1"/>
  <c r="F23" i="7"/>
  <c r="F22" i="7"/>
  <c r="F10" i="7"/>
  <c r="E8" i="11"/>
  <c r="E7" i="11" s="1"/>
  <c r="E6" i="11" s="1"/>
  <c r="G80" i="7" l="1"/>
  <c r="G21" i="7"/>
  <c r="G10" i="7"/>
  <c r="F21" i="7"/>
  <c r="F9" i="7"/>
  <c r="F8" i="7" s="1"/>
  <c r="G9" i="7" l="1"/>
  <c r="G8" i="7" s="1"/>
  <c r="E30" i="8"/>
  <c r="E27" i="8"/>
  <c r="E24" i="8"/>
  <c r="E20" i="8"/>
  <c r="E16" i="8"/>
  <c r="E13" i="8"/>
  <c r="E10" i="8"/>
  <c r="E7" i="8"/>
  <c r="E19" i="8" l="1"/>
  <c r="E6" i="8"/>
  <c r="J27" i="3"/>
  <c r="J26" i="3" s="1"/>
  <c r="I30" i="3"/>
  <c r="I29" i="3" s="1"/>
  <c r="I27" i="3"/>
  <c r="I26" i="3"/>
  <c r="I24" i="3"/>
  <c r="I23" i="3" s="1"/>
  <c r="I19" i="3"/>
  <c r="I17" i="3"/>
  <c r="I15" i="3"/>
  <c r="I13" i="3"/>
  <c r="I12" i="3" s="1"/>
  <c r="I89" i="3"/>
  <c r="I88" i="3" s="1"/>
  <c r="I87" i="3" s="1"/>
  <c r="I84" i="3"/>
  <c r="I83" i="3" s="1"/>
  <c r="I79" i="3"/>
  <c r="I78" i="3" s="1"/>
  <c r="I71" i="3"/>
  <c r="I61" i="3"/>
  <c r="I54" i="3"/>
  <c r="I49" i="3"/>
  <c r="I46" i="3"/>
  <c r="I44" i="3"/>
  <c r="I42" i="3"/>
  <c r="I11" i="3" l="1"/>
  <c r="I10" i="3" s="1"/>
  <c r="I48" i="3"/>
  <c r="I41" i="3"/>
  <c r="I13" i="1"/>
  <c r="I10" i="1"/>
  <c r="I40" i="3" l="1"/>
  <c r="I39" i="3" s="1"/>
  <c r="I26" i="7"/>
  <c r="F8" i="11" l="1"/>
  <c r="D8" i="11"/>
  <c r="F30" i="8" l="1"/>
  <c r="F16" i="8"/>
  <c r="H17" i="7" l="1"/>
  <c r="H16" i="7" s="1"/>
  <c r="H23" i="7"/>
  <c r="I20" i="7"/>
  <c r="I19" i="7"/>
  <c r="I18" i="7"/>
  <c r="I34" i="7"/>
  <c r="H44" i="3"/>
  <c r="H42" i="3"/>
  <c r="I30" i="7"/>
  <c r="I29" i="7"/>
  <c r="I28" i="7"/>
  <c r="I27" i="7"/>
  <c r="I25" i="7"/>
  <c r="I17" i="7" l="1"/>
  <c r="I16" i="7"/>
  <c r="H18" i="8"/>
  <c r="J15" i="3" l="1"/>
  <c r="J89" i="3" l="1"/>
  <c r="J88" i="3" s="1"/>
  <c r="J87" i="3" s="1"/>
  <c r="J84" i="3"/>
  <c r="J83" i="3" s="1"/>
  <c r="J79" i="3"/>
  <c r="J78" i="3" s="1"/>
  <c r="J71" i="3"/>
  <c r="J61" i="3"/>
  <c r="J54" i="3"/>
  <c r="J49" i="3"/>
  <c r="J46" i="3"/>
  <c r="J44" i="3"/>
  <c r="J42" i="3"/>
  <c r="H15" i="3"/>
  <c r="J48" i="3" l="1"/>
  <c r="J41" i="3"/>
  <c r="J40" i="3" l="1"/>
  <c r="J39" i="3" s="1"/>
  <c r="H9" i="11"/>
  <c r="H10" i="11"/>
  <c r="G9" i="11"/>
  <c r="G10" i="11"/>
  <c r="I91" i="7"/>
  <c r="I74" i="7"/>
  <c r="I75" i="7"/>
  <c r="I86" i="7"/>
  <c r="I88" i="7"/>
  <c r="I90" i="7"/>
  <c r="I50" i="7"/>
  <c r="I51" i="7"/>
  <c r="I52" i="7"/>
  <c r="I53" i="7"/>
  <c r="I54" i="7"/>
  <c r="I55" i="7"/>
  <c r="I56" i="7"/>
  <c r="I57" i="7"/>
  <c r="I60" i="7"/>
  <c r="I61" i="7"/>
  <c r="I63" i="7"/>
  <c r="I64" i="7"/>
  <c r="I67" i="7"/>
  <c r="I70" i="7"/>
  <c r="I33" i="7"/>
  <c r="I35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13" i="7"/>
  <c r="I14" i="7"/>
  <c r="I15" i="7"/>
  <c r="I24" i="7"/>
  <c r="H8" i="8"/>
  <c r="H11" i="8"/>
  <c r="H15" i="8"/>
  <c r="H17" i="8"/>
  <c r="H21" i="8"/>
  <c r="H22" i="8"/>
  <c r="H25" i="8"/>
  <c r="H29" i="8"/>
  <c r="H31" i="8"/>
  <c r="G8" i="8"/>
  <c r="G11" i="8"/>
  <c r="G14" i="8"/>
  <c r="G15" i="8"/>
  <c r="G18" i="8"/>
  <c r="G21" i="8"/>
  <c r="G25" i="8"/>
  <c r="G28" i="8"/>
  <c r="G29" i="8"/>
  <c r="L80" i="3"/>
  <c r="L82" i="3"/>
  <c r="L86" i="3"/>
  <c r="L90" i="3"/>
  <c r="L92" i="3"/>
  <c r="L93" i="3"/>
  <c r="L94" i="3"/>
  <c r="L59" i="3"/>
  <c r="L60" i="3"/>
  <c r="L62" i="3"/>
  <c r="L63" i="3"/>
  <c r="L64" i="3"/>
  <c r="L65" i="3"/>
  <c r="L66" i="3"/>
  <c r="L67" i="3"/>
  <c r="L68" i="3"/>
  <c r="L69" i="3"/>
  <c r="L70" i="3"/>
  <c r="L72" i="3"/>
  <c r="L73" i="3"/>
  <c r="L74" i="3"/>
  <c r="L75" i="3"/>
  <c r="L76" i="3"/>
  <c r="L77" i="3"/>
  <c r="L43" i="3"/>
  <c r="L45" i="3"/>
  <c r="L47" i="3"/>
  <c r="L50" i="3"/>
  <c r="L51" i="3"/>
  <c r="L52" i="3"/>
  <c r="L55" i="3"/>
  <c r="L56" i="3"/>
  <c r="L57" i="3"/>
  <c r="L58" i="3"/>
  <c r="K81" i="3"/>
  <c r="K82" i="3"/>
  <c r="K85" i="3"/>
  <c r="K86" i="3"/>
  <c r="K90" i="3"/>
  <c r="K92" i="3"/>
  <c r="K93" i="3"/>
  <c r="K94" i="3"/>
  <c r="K60" i="3"/>
  <c r="K62" i="3"/>
  <c r="K63" i="3"/>
  <c r="K64" i="3"/>
  <c r="K65" i="3"/>
  <c r="K66" i="3"/>
  <c r="K67" i="3"/>
  <c r="K68" i="3"/>
  <c r="K69" i="3"/>
  <c r="K70" i="3"/>
  <c r="K72" i="3"/>
  <c r="K73" i="3"/>
  <c r="K74" i="3"/>
  <c r="K75" i="3"/>
  <c r="K76" i="3"/>
  <c r="K77" i="3"/>
  <c r="K80" i="3"/>
  <c r="K43" i="3"/>
  <c r="K45" i="3"/>
  <c r="K47" i="3"/>
  <c r="K50" i="3"/>
  <c r="K51" i="3"/>
  <c r="K52" i="3"/>
  <c r="K53" i="3"/>
  <c r="K55" i="3"/>
  <c r="K56" i="3"/>
  <c r="K57" i="3"/>
  <c r="K58" i="3"/>
  <c r="K59" i="3"/>
  <c r="L14" i="3" l="1"/>
  <c r="L16" i="3"/>
  <c r="L21" i="3"/>
  <c r="L25" i="3"/>
  <c r="L31" i="3"/>
  <c r="K16" i="3"/>
  <c r="K18" i="3"/>
  <c r="K21" i="3"/>
  <c r="K22" i="3"/>
  <c r="K25" i="3"/>
  <c r="K31" i="3"/>
  <c r="K32" i="3"/>
  <c r="L14" i="1"/>
  <c r="L15" i="1"/>
  <c r="L11" i="1"/>
  <c r="K11" i="1"/>
  <c r="K14" i="1"/>
  <c r="K15" i="1"/>
  <c r="H59" i="7" l="1"/>
  <c r="H62" i="7"/>
  <c r="H82" i="7"/>
  <c r="H81" i="7" s="1"/>
  <c r="H69" i="7"/>
  <c r="H66" i="7"/>
  <c r="I62" i="7" l="1"/>
  <c r="H68" i="7"/>
  <c r="I68" i="7" s="1"/>
  <c r="I69" i="7"/>
  <c r="H65" i="7"/>
  <c r="I65" i="7" s="1"/>
  <c r="I66" i="7"/>
  <c r="I59" i="7"/>
  <c r="H58" i="7"/>
  <c r="H12" i="7"/>
  <c r="H32" i="7"/>
  <c r="H31" i="7" s="1"/>
  <c r="H85" i="7"/>
  <c r="D30" i="8"/>
  <c r="D16" i="8"/>
  <c r="H27" i="3"/>
  <c r="H26" i="3" s="1"/>
  <c r="H13" i="3"/>
  <c r="J13" i="3"/>
  <c r="D7" i="11"/>
  <c r="D6" i="11" s="1"/>
  <c r="D27" i="8"/>
  <c r="F27" i="8"/>
  <c r="D24" i="8"/>
  <c r="F24" i="8"/>
  <c r="D20" i="8"/>
  <c r="F20" i="8"/>
  <c r="D13" i="8"/>
  <c r="F13" i="8"/>
  <c r="D10" i="8"/>
  <c r="F10" i="8"/>
  <c r="D7" i="8"/>
  <c r="F7" i="8"/>
  <c r="H89" i="3"/>
  <c r="H88" i="3" s="1"/>
  <c r="H87" i="3" s="1"/>
  <c r="H84" i="3"/>
  <c r="H83" i="3" s="1"/>
  <c r="H79" i="3"/>
  <c r="H78" i="3" s="1"/>
  <c r="H71" i="3"/>
  <c r="H61" i="3"/>
  <c r="H54" i="3"/>
  <c r="H49" i="3"/>
  <c r="H46" i="3"/>
  <c r="H30" i="3"/>
  <c r="H29" i="3" s="1"/>
  <c r="J30" i="3"/>
  <c r="H24" i="3"/>
  <c r="H23" i="3" s="1"/>
  <c r="J24" i="3"/>
  <c r="H19" i="3"/>
  <c r="J20" i="3"/>
  <c r="H17" i="3"/>
  <c r="J17" i="3"/>
  <c r="L13" i="3" l="1"/>
  <c r="H27" i="8"/>
  <c r="I31" i="7"/>
  <c r="I32" i="7"/>
  <c r="J23" i="3"/>
  <c r="L24" i="3"/>
  <c r="L46" i="3"/>
  <c r="L71" i="3"/>
  <c r="H7" i="8"/>
  <c r="H24" i="8"/>
  <c r="F7" i="11"/>
  <c r="H8" i="11"/>
  <c r="L26" i="3"/>
  <c r="L27" i="3"/>
  <c r="H22" i="7"/>
  <c r="I23" i="7"/>
  <c r="L15" i="3"/>
  <c r="J19" i="3"/>
  <c r="L20" i="3"/>
  <c r="L44" i="3"/>
  <c r="L61" i="3"/>
  <c r="L89" i="3"/>
  <c r="H20" i="8"/>
  <c r="H12" i="3"/>
  <c r="H11" i="3" s="1"/>
  <c r="H10" i="3" s="1"/>
  <c r="H84" i="7"/>
  <c r="H80" i="7" s="1"/>
  <c r="I85" i="7"/>
  <c r="H72" i="7"/>
  <c r="I73" i="7"/>
  <c r="I58" i="7"/>
  <c r="J29" i="3"/>
  <c r="L30" i="3"/>
  <c r="L49" i="3"/>
  <c r="L79" i="3"/>
  <c r="H10" i="8"/>
  <c r="L42" i="3"/>
  <c r="L54" i="3"/>
  <c r="L84" i="3"/>
  <c r="H13" i="8"/>
  <c r="H16" i="8"/>
  <c r="H11" i="7"/>
  <c r="H10" i="7" s="1"/>
  <c r="I12" i="7"/>
  <c r="F6" i="8"/>
  <c r="D19" i="8"/>
  <c r="D6" i="8"/>
  <c r="J12" i="3"/>
  <c r="H48" i="3"/>
  <c r="H41" i="3"/>
  <c r="G8" i="11"/>
  <c r="H77" i="7" l="1"/>
  <c r="H76" i="7" s="1"/>
  <c r="I78" i="7"/>
  <c r="I72" i="7"/>
  <c r="H71" i="7"/>
  <c r="I71" i="7" s="1"/>
  <c r="I22" i="7"/>
  <c r="H21" i="7"/>
  <c r="I21" i="7" s="1"/>
  <c r="L41" i="3"/>
  <c r="J11" i="3"/>
  <c r="L12" i="3"/>
  <c r="H6" i="8"/>
  <c r="L83" i="3"/>
  <c r="I80" i="7"/>
  <c r="I84" i="7"/>
  <c r="F6" i="11"/>
  <c r="H7" i="11"/>
  <c r="L48" i="3"/>
  <c r="L88" i="3"/>
  <c r="I11" i="7"/>
  <c r="L29" i="3"/>
  <c r="L23" i="3"/>
  <c r="L78" i="3"/>
  <c r="L19" i="3"/>
  <c r="H40" i="3"/>
  <c r="H39" i="3" s="1"/>
  <c r="G27" i="8"/>
  <c r="G24" i="8"/>
  <c r="G20" i="8"/>
  <c r="G13" i="8"/>
  <c r="G10" i="8"/>
  <c r="G7" i="8"/>
  <c r="I77" i="7" l="1"/>
  <c r="I76" i="7"/>
  <c r="I10" i="7"/>
  <c r="L11" i="3"/>
  <c r="G7" i="11"/>
  <c r="J10" i="3"/>
  <c r="L40" i="3"/>
  <c r="L87" i="3"/>
  <c r="H6" i="11"/>
  <c r="G6" i="11"/>
  <c r="G6" i="8"/>
  <c r="K84" i="3"/>
  <c r="K79" i="3"/>
  <c r="K71" i="3"/>
  <c r="K61" i="3"/>
  <c r="K54" i="3"/>
  <c r="K49" i="3"/>
  <c r="K46" i="3"/>
  <c r="K44" i="3"/>
  <c r="K42" i="3"/>
  <c r="K17" i="3"/>
  <c r="H13" i="1"/>
  <c r="J13" i="1"/>
  <c r="H10" i="1"/>
  <c r="J10" i="1"/>
  <c r="H9" i="7" l="1"/>
  <c r="H8" i="7" s="1"/>
  <c r="I8" i="7" s="1"/>
  <c r="K78" i="3"/>
  <c r="H16" i="1"/>
  <c r="H25" i="1" s="1"/>
  <c r="L10" i="1"/>
  <c r="K15" i="3"/>
  <c r="K23" i="3"/>
  <c r="K24" i="3"/>
  <c r="K83" i="3"/>
  <c r="L10" i="3"/>
  <c r="L13" i="1"/>
  <c r="K19" i="3"/>
  <c r="K20" i="3"/>
  <c r="K29" i="3"/>
  <c r="K30" i="3"/>
  <c r="K89" i="3"/>
  <c r="L39" i="3"/>
  <c r="I16" i="1"/>
  <c r="I25" i="1" s="1"/>
  <c r="J16" i="1"/>
  <c r="K41" i="3"/>
  <c r="K48" i="3"/>
  <c r="K10" i="1"/>
  <c r="I9" i="7" l="1"/>
  <c r="G25" i="1"/>
  <c r="K12" i="3"/>
  <c r="K87" i="3"/>
  <c r="K88" i="3"/>
  <c r="K13" i="1"/>
  <c r="J25" i="1"/>
  <c r="K39" i="3" l="1"/>
  <c r="K40" i="3"/>
  <c r="K11" i="3"/>
  <c r="K10" i="3"/>
  <c r="H32" i="8"/>
  <c r="F19" i="8"/>
  <c r="G32" i="8"/>
  <c r="H19" i="8" l="1"/>
  <c r="G19" i="8"/>
  <c r="H30" i="8"/>
</calcChain>
</file>

<file path=xl/sharedStrings.xml><?xml version="1.0" encoding="utf-8"?>
<sst xmlns="http://schemas.openxmlformats.org/spreadsheetml/2006/main" count="296" uniqueCount="168">
  <si>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</si>
  <si>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</si>
  <si>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</si>
  <si>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</si>
  <si>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</si>
  <si>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</si>
  <si>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</si>
  <si>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</si>
  <si>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</si>
  <si>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II. POSEBNI DIO</t>
  </si>
  <si>
    <t>I. OPĆI DIO</t>
  </si>
  <si>
    <t>Materijalni rashodi</t>
  </si>
  <si>
    <t>INDEKS</t>
  </si>
  <si>
    <t>6=5/2*100</t>
  </si>
  <si>
    <t>7=5/4*100</t>
  </si>
  <si>
    <t>UKUPNI PRIHODI</t>
  </si>
  <si>
    <t>Pomoći iz inozemstva i od subjekata unutar općeg proračuna</t>
  </si>
  <si>
    <t>Plaće (Bruto)</t>
  </si>
  <si>
    <t>Plaće za redovan rad</t>
  </si>
  <si>
    <t>Naknade troškova zaposlenima</t>
  </si>
  <si>
    <t>Službena putovanja</t>
  </si>
  <si>
    <t>3 Vlastiti prihodi</t>
  </si>
  <si>
    <t>1 Opći prihodi i primici</t>
  </si>
  <si>
    <t>UKUPNO RASHODI</t>
  </si>
  <si>
    <t xml:space="preserve">UKUPNO PRIHODI 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</si>
  <si>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</si>
  <si>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</si>
  <si>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</si>
  <si>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</si>
  <si>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</si>
  <si>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</si>
  <si>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</si>
  <si>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</si>
  <si>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</si>
  <si>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</si>
  <si>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</si>
  <si>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</si>
  <si>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</si>
  <si>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</si>
  <si>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>IZVJEŠTAJ PO PROGRAMSKOJ KLASIFIKACIJI</t>
  </si>
  <si>
    <t>Pomoći prorač.kor.iz prorač.koji im nije nadležan</t>
  </si>
  <si>
    <t>Tek.pomoći prorač.kor.iz prorač.koji im nije nadležan</t>
  </si>
  <si>
    <t>Pomoći temeljem prijenosa EU sredstava</t>
  </si>
  <si>
    <t>Prihodi od financijske imovine</t>
  </si>
  <si>
    <t>Kamate na oročena sredstva i sredstva po viđenju</t>
  </si>
  <si>
    <t>Prihodi od pozitivnih tečajnih razlika</t>
  </si>
  <si>
    <t>Prihodi od upravnih i administrativnih pristojbi, pristojbi po posebnim propisima i naknada</t>
  </si>
  <si>
    <t>Prihodi po posebnim propisima</t>
  </si>
  <si>
    <t>Ostali nespomenuti prihodi</t>
  </si>
  <si>
    <t>Prihodi iz nadležnog proračuna</t>
  </si>
  <si>
    <t>Prih.iz nadl.prorač za fin.rashoda poslovanja</t>
  </si>
  <si>
    <t>Prih.iz nadl.prorač za fin.rash.za nab.nefin.imovine</t>
  </si>
  <si>
    <t>Ostali rashodi za zaposlene</t>
  </si>
  <si>
    <t>Doprinosi na plaće</t>
  </si>
  <si>
    <t>Doprinosi za obvezno zdravstveno osiguranje</t>
  </si>
  <si>
    <t>Naknade za prijevoz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</si>
  <si>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</si>
  <si>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</si>
  <si>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</si>
  <si>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</si>
  <si>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</si>
  <si>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</si>
  <si>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</si>
  <si>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</si>
  <si>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</si>
  <si>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</si>
  <si>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</si>
  <si>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</si>
  <si>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</si>
  <si>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</si>
  <si>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</si>
  <si>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</si>
  <si>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</si>
  <si>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</si>
  <si>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</si>
  <si>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predst.i izvršnih tijela, povj.i sl.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</si>
  <si>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</si>
  <si>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</si>
  <si>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</si>
  <si>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</si>
  <si>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</si>
  <si>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</si>
  <si>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</si>
  <si>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Negativne tečajne razlike</t>
  </si>
  <si>
    <t>Zatezne kamate</t>
  </si>
  <si>
    <t>Ostale kazne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</si>
  <si>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</si>
  <si>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</si>
  <si>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</si>
  <si>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</si>
  <si>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</si>
  <si>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</si>
  <si>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43 Ostali prihodi za posebne namjene</t>
  </si>
  <si>
    <t>5 Pomoći</t>
  </si>
  <si>
    <t>92 Manjak prihoda</t>
  </si>
  <si>
    <t>09 Obrazovanje</t>
  </si>
  <si>
    <t>091 Predškolsko i osnovno obrazovanje</t>
  </si>
  <si>
    <t xml:space="preserve">    0911Predškolsko obrazovanje</t>
  </si>
  <si>
    <t xml:space="preserve">    096 Dodatne usluge u obrazovanju</t>
  </si>
  <si>
    <t>Izvor 41</t>
  </si>
  <si>
    <t>PREDŠKOLSKI ODGOJ I OBRAZOVANJE U GRADSKIM USTANOVAMA -REDOVAN RAD</t>
  </si>
  <si>
    <t xml:space="preserve"> Opći prihodi i primici</t>
  </si>
  <si>
    <t>Opći prihodi i primici</t>
  </si>
  <si>
    <t>Prihodi za posebne namjene</t>
  </si>
  <si>
    <t>Pomoći</t>
  </si>
  <si>
    <t xml:space="preserve">Vlastiti prihodi </t>
  </si>
  <si>
    <t>Opremanje objekata</t>
  </si>
  <si>
    <t>Rashodi za nabavu proizvedene dug.imovine</t>
  </si>
  <si>
    <t>Materijal i dijelovi za tekuće i investic.održavanje</t>
  </si>
  <si>
    <t xml:space="preserve">Ostali rashodi </t>
  </si>
  <si>
    <t>1.1. SAŽETAK  RAČUNA PRIHODA I RASHODA I  RAČUNA FINANCIRANJA</t>
  </si>
  <si>
    <t xml:space="preserve">1.2.  RAČUN PRIHODA I RASHODA </t>
  </si>
  <si>
    <t xml:space="preserve">1.2.1. IZVJEŠTAJ O PRIHODIMA I RASHODIMA PREMA EKONOMSKOJ KLASIFIKACIJI </t>
  </si>
  <si>
    <t>1.2.2. IZVJEŠTAJ O PRIHODIMA I RASHODIMA PREMA IZVORIMA FINANCIRANJA</t>
  </si>
  <si>
    <t xml:space="preserve">   54 Pomoći</t>
  </si>
  <si>
    <t xml:space="preserve">   54 Pomoći EU</t>
  </si>
  <si>
    <t xml:space="preserve">92 Višak prihoda </t>
  </si>
  <si>
    <t>1.2.3. IZVJEŠTAJ O RASHODIMA PREMA FUNKCIJSKOJ KLASIFIKACIJI</t>
  </si>
  <si>
    <t xml:space="preserve">Naknade za prijevoz </t>
  </si>
  <si>
    <t>Uredski materijal i ost.mat.rashodi</t>
  </si>
  <si>
    <t>Materijal i dij.za tek.i inv.održavanje</t>
  </si>
  <si>
    <t>Nakn. za rad predst.i izvršnih tijela, povj.i sl.</t>
  </si>
  <si>
    <t>Bankarske usluge i usl.pl.prometa</t>
  </si>
  <si>
    <t>Pomoći od izvan proračunskih korisnika</t>
  </si>
  <si>
    <t>Tekuće pomoći od izvanproračunskih korisnika</t>
  </si>
  <si>
    <t>Prih.od prod.proizv.i robe,usl.,prih.od donacija</t>
  </si>
  <si>
    <t>Tekuće donacije od subjekata izvan općeg prorač.</t>
  </si>
  <si>
    <t>Prihodi od imovine</t>
  </si>
  <si>
    <t>61 Donacije</t>
  </si>
  <si>
    <t xml:space="preserve">   6103 Donacije </t>
  </si>
  <si>
    <r>
      <t xml:space="preserve"> </t>
    </r>
    <r>
      <rPr>
        <i/>
        <sz val="10"/>
        <rFont val="Arial"/>
        <family val="2"/>
        <charset val="238"/>
      </rPr>
      <t xml:space="preserve"> 6103 Donacije</t>
    </r>
  </si>
  <si>
    <t>Izvor 6103</t>
  </si>
  <si>
    <t xml:space="preserve">Donacije </t>
  </si>
  <si>
    <t>Plaće za redovan rad vježbenik</t>
  </si>
  <si>
    <t>Naknade za prijevoz vježbenik</t>
  </si>
  <si>
    <t>Doprinosi za zdravstveno osig. vježbenik</t>
  </si>
  <si>
    <t>Donacije od pravnih i fiz.osoba izvan općeg prorač.</t>
  </si>
  <si>
    <t>DJEČJI VRTIĆ DUGI RAT</t>
  </si>
  <si>
    <t>GLAVA 00102</t>
  </si>
  <si>
    <t>PROGRAM 1004</t>
  </si>
  <si>
    <t>Izvor 1.1</t>
  </si>
  <si>
    <t>Aktivnost A100401-1</t>
  </si>
  <si>
    <t>Aktivnost A100401-2</t>
  </si>
  <si>
    <t>Izvor 3.2</t>
  </si>
  <si>
    <t>Izvor 5.8</t>
  </si>
  <si>
    <t>1.1 Opći prihodi i primici</t>
  </si>
  <si>
    <t>3.2 Vlastiti prihodi</t>
  </si>
  <si>
    <t>5.8 Pomoći</t>
  </si>
  <si>
    <t>1.1 Opći prihodi i primici UO za odgoj i školstvo</t>
  </si>
  <si>
    <t>Aktivnost A100401-3</t>
  </si>
  <si>
    <t>Aktivnost A100402</t>
  </si>
  <si>
    <t>Manjak prihoda iz 2023.g.</t>
  </si>
  <si>
    <t>IZVORNI PLAN ILI REBALANS 2025.*</t>
  </si>
  <si>
    <t>TEKUĆI PLAN 2025.*</t>
  </si>
  <si>
    <t>Tekuće donacije</t>
  </si>
  <si>
    <t xml:space="preserve"> </t>
  </si>
  <si>
    <t>Tekuće donacije zdravstvenim neprofitnim organizacijama</t>
  </si>
  <si>
    <t>IZVORNI PLAN ILI REBALANS 2025</t>
  </si>
  <si>
    <t>TEKUĆI PLAN 2025</t>
  </si>
  <si>
    <t>Aktivnost A100401-4</t>
  </si>
  <si>
    <t>Tekuće donacije zdravstevim organizacijama</t>
  </si>
  <si>
    <t xml:space="preserve">OSTVARENJE/IZVRŠENJE 
01-12-2024. </t>
  </si>
  <si>
    <t xml:space="preserve">OSTVARENJE/IZVRŠENJE 
01-12-2025. </t>
  </si>
  <si>
    <t xml:space="preserve"> IZVRŠENJE 
01-12-2025. </t>
  </si>
  <si>
    <t>kapitalne pomoći iz proračuna</t>
  </si>
  <si>
    <t>Prijevozna sredstva</t>
  </si>
  <si>
    <t>Uredski namještaj</t>
  </si>
  <si>
    <t>IZVRŠENJE FINANCIJSKOG PLANA DJEČJEG VRTIĆA DUGI RAT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</si>
</sst>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 indent="7"/>
    </xf>
    <xf numFmtId="0" fontId="3" fillId="2" borderId="2" xfId="0" applyFont="1" applyFill="1" applyBorder="1" applyAlignment="1">
      <alignment horizontal="left" vertical="center" wrapText="1" indent="7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2" xfId="0" applyFont="1" applyFill="1" applyBorder="1" applyAlignment="1">
      <alignment horizontal="left" vertical="center" wrapText="1" indent="4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 indent="4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3" fillId="2" borderId="3" xfId="0" applyNumberFormat="1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0" fillId="0" borderId="3" xfId="0" applyNumberForma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6" fillId="2" borderId="4" xfId="0" applyNumberFormat="1" applyFont="1" applyFill="1" applyBorder="1" applyAlignment="1">
      <alignment horizontal="right" vertical="center"/>
    </xf>
    <xf numFmtId="0" fontId="16" fillId="2" borderId="3" xfId="0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3"/>
    </xf>
    <xf numFmtId="0" fontId="6" fillId="2" borderId="2" xfId="0" applyFont="1" applyFill="1" applyBorder="1" applyAlignment="1">
      <alignment horizontal="left" vertical="center" wrapText="1" indent="3"/>
    </xf>
    <xf numFmtId="0" fontId="6" fillId="2" borderId="4" xfId="0" applyFont="1" applyFill="1" applyBorder="1" applyAlignment="1">
      <alignment horizontal="left" vertical="center" wrapText="1" indent="3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center" wrapText="1" indent="2"/>
    </xf>
    <xf numFmtId="0" fontId="6" fillId="2" borderId="2" xfId="0" applyFont="1" applyFill="1" applyBorder="1" applyAlignment="1">
      <alignment horizontal="left" vertical="center" wrapText="1" indent="2"/>
    </xf>
    <xf numFmtId="0" fontId="6" fillId="2" borderId="4" xfId="0" applyFont="1" applyFill="1" applyBorder="1" applyAlignment="1">
      <alignment horizontal="left" vertical="center" wrapText="1" indent="2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2" xfId="0" applyFont="1" applyFill="1" applyBorder="1" applyAlignment="1">
      <alignment horizontal="left" vertical="center" wrapText="1" indent="4"/>
    </xf>
    <xf numFmtId="0" fontId="6" fillId="2" borderId="4" xfId="0" applyFont="1" applyFill="1" applyBorder="1" applyAlignment="1">
      <alignment horizontal="left" vertical="center" wrapText="1" indent="4"/>
    </xf>
    <xf numFmtId="0" fontId="19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6"/>
  <sheetViews>
    <sheetView tabSelected="1" workbookViewId="0">
      <selection activeCell="B1" sqref="B1:L1"/>
    </sheetView>
  </sheetViews>
  <sheetFormatPr defaultRowHeight="14.5" x14ac:dyDescent="0.35"/>
  <cols>
    <col min="6" max="10" width="25.26953125" customWidth="1"/>
    <col min="11" max="12" width="15.7265625" customWidth="1"/>
  </cols>
  <sheetData>
    <row r="1" spans="2:12" ht="42" customHeight="1" x14ac:dyDescent="0.35">
      <c r="B1" s="67" t="s">
        <v>167</v>
      </c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2:12" ht="18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35">
      <c r="B3" s="67" t="s">
        <v>10</v>
      </c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2:12" ht="36" customHeight="1" x14ac:dyDescent="0.35">
      <c r="B4" s="83"/>
      <c r="C4" s="83"/>
      <c r="D4" s="83"/>
      <c r="E4" s="2"/>
      <c r="F4" s="2"/>
      <c r="G4" s="2"/>
      <c r="H4" s="2"/>
      <c r="I4" s="2"/>
      <c r="J4" s="3"/>
      <c r="K4" s="3"/>
    </row>
    <row r="5" spans="2:12" ht="18" customHeight="1" x14ac:dyDescent="0.35">
      <c r="B5" s="67" t="s">
        <v>110</v>
      </c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2:12" ht="18" customHeight="1" x14ac:dyDescent="0.35">
      <c r="B6" s="31"/>
      <c r="C6" s="33"/>
      <c r="D6" s="33"/>
      <c r="E6" s="33"/>
      <c r="F6" s="33"/>
      <c r="G6" s="33"/>
      <c r="H6" s="33"/>
      <c r="I6" s="33"/>
      <c r="J6" s="33"/>
      <c r="K6" s="33"/>
    </row>
    <row r="7" spans="2:12" x14ac:dyDescent="0.35">
      <c r="B7" s="78" t="s">
        <v>34</v>
      </c>
      <c r="C7" s="78"/>
      <c r="D7" s="78"/>
      <c r="E7" s="78"/>
      <c r="F7" s="78"/>
      <c r="G7" s="4"/>
      <c r="H7" s="4"/>
      <c r="I7" s="4"/>
      <c r="J7" s="4"/>
      <c r="K7" s="17"/>
    </row>
    <row r="8" spans="2:12" ht="26" x14ac:dyDescent="0.35">
      <c r="B8" s="79" t="s">
        <v>7</v>
      </c>
      <c r="C8" s="80"/>
      <c r="D8" s="80"/>
      <c r="E8" s="80"/>
      <c r="F8" s="81"/>
      <c r="G8" s="21" t="s">
        <v>161</v>
      </c>
      <c r="H8" s="1" t="s">
        <v>152</v>
      </c>
      <c r="I8" s="1" t="s">
        <v>153</v>
      </c>
      <c r="J8" s="21" t="s">
        <v>162</v>
      </c>
      <c r="K8" s="1" t="s">
        <v>12</v>
      </c>
      <c r="L8" s="1" t="s">
        <v>26</v>
      </c>
    </row>
    <row r="9" spans="2:12" s="24" customFormat="1" ht="10.5" x14ac:dyDescent="0.25">
      <c r="B9" s="72">
        <v>1</v>
      </c>
      <c r="C9" s="72"/>
      <c r="D9" s="72"/>
      <c r="E9" s="72"/>
      <c r="F9" s="73"/>
      <c r="G9" s="23">
        <v>2</v>
      </c>
      <c r="H9" s="22">
        <v>3</v>
      </c>
      <c r="I9" s="22">
        <v>4</v>
      </c>
      <c r="J9" s="22">
        <v>5</v>
      </c>
      <c r="K9" s="22" t="s">
        <v>13</v>
      </c>
      <c r="L9" s="22" t="s">
        <v>14</v>
      </c>
    </row>
    <row r="10" spans="2:12" x14ac:dyDescent="0.35">
      <c r="B10" s="74" t="s">
        <v>0</v>
      </c>
      <c r="C10" s="75"/>
      <c r="D10" s="75"/>
      <c r="E10" s="75"/>
      <c r="F10" s="76"/>
      <c r="G10" s="38">
        <f t="shared" ref="G10" si="0">SUM(G11:G12)</f>
        <v>878217.67</v>
      </c>
      <c r="H10" s="38">
        <f t="shared" ref="H10:J10" si="1">SUM(H11:H12)</f>
        <v>1240500</v>
      </c>
      <c r="I10" s="38">
        <f t="shared" ref="I10" si="2">SUM(I11:I12)</f>
        <v>1280000</v>
      </c>
      <c r="J10" s="38">
        <f t="shared" si="1"/>
        <v>1222281.82</v>
      </c>
      <c r="K10" s="38">
        <f>SUM(J10/G10*100)</f>
        <v>139.17754809009935</v>
      </c>
      <c r="L10" s="38">
        <f>SUM(J10/I10*100)</f>
        <v>95.490767187499998</v>
      </c>
    </row>
    <row r="11" spans="2:12" x14ac:dyDescent="0.35">
      <c r="B11" s="77" t="s">
        <v>27</v>
      </c>
      <c r="C11" s="69"/>
      <c r="D11" s="69"/>
      <c r="E11" s="69"/>
      <c r="F11" s="71"/>
      <c r="G11" s="39">
        <v>878217.67</v>
      </c>
      <c r="H11" s="39">
        <v>1240500</v>
      </c>
      <c r="I11" s="39">
        <v>1280000</v>
      </c>
      <c r="J11" s="39">
        <v>1219050.82</v>
      </c>
      <c r="K11" s="38">
        <f t="shared" ref="K11:K15" si="3">SUM(J11/G11*100)</f>
        <v>138.8096438551504</v>
      </c>
      <c r="L11" s="38">
        <f>SUM(J11/I11*100)</f>
        <v>95.238345312500002</v>
      </c>
    </row>
    <row r="12" spans="2:12" x14ac:dyDescent="0.35">
      <c r="B12" s="70" t="s">
        <v>32</v>
      </c>
      <c r="C12" s="71"/>
      <c r="D12" s="71"/>
      <c r="E12" s="71"/>
      <c r="F12" s="71"/>
      <c r="G12" s="39">
        <v>0</v>
      </c>
      <c r="H12" s="39">
        <v>0</v>
      </c>
      <c r="I12" s="39">
        <v>0</v>
      </c>
      <c r="J12" s="39">
        <v>3231</v>
      </c>
      <c r="K12" s="38"/>
      <c r="L12" s="38"/>
    </row>
    <row r="13" spans="2:12" x14ac:dyDescent="0.35">
      <c r="B13" s="18" t="s">
        <v>1</v>
      </c>
      <c r="C13" s="32"/>
      <c r="D13" s="32"/>
      <c r="E13" s="32"/>
      <c r="F13" s="32"/>
      <c r="G13" s="38">
        <f t="shared" ref="G13" si="4">SUM(G14:G15)</f>
        <v>883399.61</v>
      </c>
      <c r="H13" s="38">
        <f t="shared" ref="H13:J13" si="5">SUM(H14:H15)</f>
        <v>1240500</v>
      </c>
      <c r="I13" s="38">
        <f t="shared" ref="I13" si="6">SUM(I14:I15)</f>
        <v>1280000</v>
      </c>
      <c r="J13" s="38">
        <f t="shared" si="5"/>
        <v>1185575.79</v>
      </c>
      <c r="K13" s="38">
        <f t="shared" si="3"/>
        <v>134.2060576639829</v>
      </c>
      <c r="L13" s="38">
        <f t="shared" ref="L13:L15" si="7">SUM(J13/I13*100)</f>
        <v>92.623108593750004</v>
      </c>
    </row>
    <row r="14" spans="2:12" x14ac:dyDescent="0.35">
      <c r="B14" s="68" t="s">
        <v>28</v>
      </c>
      <c r="C14" s="69"/>
      <c r="D14" s="69"/>
      <c r="E14" s="69"/>
      <c r="F14" s="69"/>
      <c r="G14" s="39">
        <v>880385.86</v>
      </c>
      <c r="H14" s="39">
        <v>1210500</v>
      </c>
      <c r="I14" s="39">
        <f>1280000-38000</f>
        <v>1242000</v>
      </c>
      <c r="J14" s="39">
        <v>1183745.79</v>
      </c>
      <c r="K14" s="38">
        <f t="shared" si="3"/>
        <v>134.45761043913177</v>
      </c>
      <c r="L14" s="38">
        <f t="shared" si="7"/>
        <v>95.309644927536226</v>
      </c>
    </row>
    <row r="15" spans="2:12" x14ac:dyDescent="0.35">
      <c r="B15" s="70" t="s">
        <v>29</v>
      </c>
      <c r="C15" s="71"/>
      <c r="D15" s="71"/>
      <c r="E15" s="71"/>
      <c r="F15" s="71"/>
      <c r="G15" s="39">
        <v>3013.75</v>
      </c>
      <c r="H15" s="39">
        <v>30000</v>
      </c>
      <c r="I15" s="39">
        <v>38000</v>
      </c>
      <c r="J15" s="39">
        <v>1830</v>
      </c>
      <c r="K15" s="38">
        <f t="shared" si="3"/>
        <v>60.72169224388221</v>
      </c>
      <c r="L15" s="38">
        <f t="shared" si="7"/>
        <v>4.8157894736842106</v>
      </c>
    </row>
    <row r="16" spans="2:12" x14ac:dyDescent="0.35">
      <c r="B16" s="82" t="s">
        <v>35</v>
      </c>
      <c r="C16" s="75"/>
      <c r="D16" s="75"/>
      <c r="E16" s="75"/>
      <c r="F16" s="75"/>
      <c r="G16" s="38">
        <f t="shared" ref="G16" si="8">SUM(G10-G13)</f>
        <v>-5181.9399999999441</v>
      </c>
      <c r="H16" s="38">
        <f t="shared" ref="H16:J16" si="9">SUM(H10-H13)</f>
        <v>0</v>
      </c>
      <c r="I16" s="38">
        <f t="shared" si="9"/>
        <v>0</v>
      </c>
      <c r="J16" s="38">
        <f t="shared" si="9"/>
        <v>36706.030000000028</v>
      </c>
      <c r="K16" s="38"/>
      <c r="L16" s="38"/>
    </row>
    <row r="17" spans="1:43" ht="18" x14ac:dyDescent="0.35">
      <c r="B17" s="2"/>
      <c r="C17" s="15"/>
      <c r="D17" s="15"/>
      <c r="E17" s="15"/>
      <c r="F17" s="15"/>
      <c r="G17" s="15"/>
      <c r="H17" s="15"/>
      <c r="I17" s="16"/>
      <c r="J17" s="16"/>
      <c r="K17" s="16"/>
      <c r="L17" s="16"/>
    </row>
    <row r="18" spans="1:43" ht="18" customHeight="1" x14ac:dyDescent="0.35">
      <c r="B18" s="78" t="s">
        <v>36</v>
      </c>
      <c r="C18" s="78"/>
      <c r="D18" s="78"/>
      <c r="E18" s="78"/>
      <c r="F18" s="78"/>
      <c r="G18" s="15"/>
      <c r="H18" s="15"/>
      <c r="I18" s="16"/>
      <c r="J18" s="16"/>
      <c r="K18" s="16"/>
      <c r="L18" s="16"/>
    </row>
    <row r="19" spans="1:43" ht="26" x14ac:dyDescent="0.35">
      <c r="B19" s="79" t="s">
        <v>7</v>
      </c>
      <c r="C19" s="80"/>
      <c r="D19" s="80"/>
      <c r="E19" s="80"/>
      <c r="F19" s="81"/>
      <c r="G19" s="21" t="s">
        <v>161</v>
      </c>
      <c r="H19" s="1" t="s">
        <v>152</v>
      </c>
      <c r="I19" s="1" t="s">
        <v>153</v>
      </c>
      <c r="J19" s="21" t="s">
        <v>162</v>
      </c>
      <c r="K19" s="1" t="s">
        <v>12</v>
      </c>
      <c r="L19" s="1" t="s">
        <v>26</v>
      </c>
    </row>
    <row r="20" spans="1:43" s="24" customFormat="1" x14ac:dyDescent="0.35">
      <c r="B20" s="72">
        <v>1</v>
      </c>
      <c r="C20" s="72"/>
      <c r="D20" s="72"/>
      <c r="E20" s="72"/>
      <c r="F20" s="73"/>
      <c r="G20" s="23">
        <v>2</v>
      </c>
      <c r="H20" s="22">
        <v>3</v>
      </c>
      <c r="I20" s="22">
        <v>4</v>
      </c>
      <c r="J20" s="22">
        <v>5</v>
      </c>
      <c r="K20" s="22" t="s">
        <v>13</v>
      </c>
      <c r="L20" s="22" t="s">
        <v>14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35">
      <c r="A21" s="24"/>
      <c r="B21" s="77" t="s">
        <v>30</v>
      </c>
      <c r="C21" s="87"/>
      <c r="D21" s="87"/>
      <c r="E21" s="87"/>
      <c r="F21" s="88"/>
      <c r="G21" s="39"/>
      <c r="H21" s="39"/>
      <c r="I21" s="39"/>
      <c r="J21" s="39"/>
      <c r="K21" s="39"/>
      <c r="L21" s="39"/>
    </row>
    <row r="22" spans="1:43" x14ac:dyDescent="0.35">
      <c r="A22" s="24"/>
      <c r="B22" s="77" t="s">
        <v>31</v>
      </c>
      <c r="C22" s="69"/>
      <c r="D22" s="69"/>
      <c r="E22" s="69"/>
      <c r="F22" s="69"/>
      <c r="G22" s="39"/>
      <c r="H22" s="39"/>
      <c r="I22" s="39"/>
      <c r="J22" s="39"/>
      <c r="K22" s="39"/>
      <c r="L22" s="39"/>
    </row>
    <row r="23" spans="1:43" s="34" customFormat="1" ht="15" customHeight="1" x14ac:dyDescent="0.35">
      <c r="A23" s="24"/>
      <c r="B23" s="84" t="s">
        <v>33</v>
      </c>
      <c r="C23" s="85"/>
      <c r="D23" s="85"/>
      <c r="E23" s="85"/>
      <c r="F23" s="86"/>
      <c r="G23" s="38"/>
      <c r="H23" s="38"/>
      <c r="I23" s="38"/>
      <c r="J23" s="38"/>
      <c r="K23" s="38"/>
      <c r="L23" s="38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34" customFormat="1" ht="15" customHeight="1" x14ac:dyDescent="0.35">
      <c r="A24" s="24"/>
      <c r="B24" s="84" t="s">
        <v>37</v>
      </c>
      <c r="C24" s="85"/>
      <c r="D24" s="85"/>
      <c r="E24" s="85"/>
      <c r="F24" s="86"/>
      <c r="G24" s="38">
        <v>8577.23</v>
      </c>
      <c r="H24" s="38">
        <v>3395.29</v>
      </c>
      <c r="I24" s="38">
        <v>3395.29</v>
      </c>
      <c r="J24" s="38">
        <v>3395.29</v>
      </c>
      <c r="K24" s="38"/>
      <c r="L24" s="38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35">
      <c r="A25" s="24"/>
      <c r="B25" s="82" t="s">
        <v>38</v>
      </c>
      <c r="C25" s="75"/>
      <c r="D25" s="75"/>
      <c r="E25" s="75"/>
      <c r="F25" s="75"/>
      <c r="G25" s="38">
        <f>SUM(G16+G24)</f>
        <v>3395.2900000000554</v>
      </c>
      <c r="H25" s="38">
        <f t="shared" ref="H25:J25" si="10">SUM(H16+H24)</f>
        <v>3395.29</v>
      </c>
      <c r="I25" s="38">
        <f t="shared" si="10"/>
        <v>3395.29</v>
      </c>
      <c r="J25" s="38">
        <f t="shared" si="10"/>
        <v>40101.320000000029</v>
      </c>
      <c r="K25" s="38"/>
      <c r="L25" s="38"/>
    </row>
    <row r="26" spans="1:43" ht="15.5" x14ac:dyDescent="0.35">
      <c r="B26" s="12"/>
      <c r="C26" s="13"/>
      <c r="D26" s="13"/>
      <c r="E26" s="13"/>
      <c r="F26" s="13"/>
      <c r="G26" s="14"/>
      <c r="H26" s="14"/>
      <c r="I26" s="14"/>
      <c r="J26" s="14"/>
      <c r="K26" s="14"/>
    </row>
  </sheetData>
  <mergeCells count="21">
    <mergeCell ref="B18:F18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1:L1"/>
    <mergeCell ref="B3:L3"/>
    <mergeCell ref="B5:L5"/>
    <mergeCell ref="B14:F14"/>
    <mergeCell ref="B15:F15"/>
    <mergeCell ref="B9:F9"/>
    <mergeCell ref="B10:F10"/>
    <mergeCell ref="B11:F11"/>
    <mergeCell ref="B7:F7"/>
    <mergeCell ref="B8:F8"/>
    <mergeCell ref="B12:F12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95"/>
  <sheetViews>
    <sheetView topLeftCell="B6" workbookViewId="0">
      <selection activeCell="I32" sqref="I32"/>
    </sheetView>
  </sheetViews>
  <sheetFormatPr defaultRowHeight="14.5" x14ac:dyDescent="0.35"/>
  <cols>
    <col min="2" max="2" width="3.7265625" customWidth="1"/>
    <col min="3" max="4" width="4.453125" customWidth="1"/>
    <col min="5" max="5" width="5.453125" customWidth="1"/>
    <col min="6" max="6" width="44.7265625" customWidth="1"/>
    <col min="7" max="7" width="24.453125" customWidth="1"/>
    <col min="8" max="8" width="20.453125" customWidth="1"/>
    <col min="9" max="9" width="21.26953125" customWidth="1"/>
    <col min="10" max="10" width="24.1796875" customWidth="1"/>
    <col min="11" max="11" width="14.81640625" customWidth="1"/>
    <col min="12" max="12" width="15.26953125" customWidth="1"/>
  </cols>
  <sheetData>
    <row r="1" spans="2:12" ht="18" customHeight="1" x14ac:dyDescent="0.3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35">
      <c r="B2" s="67" t="s">
        <v>10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2:12" ht="18" x14ac:dyDescent="0.3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35">
      <c r="B4" s="67" t="s">
        <v>111</v>
      </c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2:12" ht="18" x14ac:dyDescent="0.3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2" ht="15.75" customHeight="1" x14ac:dyDescent="0.35">
      <c r="B6" s="67" t="s">
        <v>112</v>
      </c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2:12" ht="18" x14ac:dyDescent="0.35">
      <c r="B7" s="2"/>
      <c r="C7" s="2"/>
      <c r="D7" s="2"/>
      <c r="E7" s="2"/>
      <c r="F7" s="2"/>
      <c r="G7" s="2"/>
      <c r="H7" s="2"/>
      <c r="I7" s="2"/>
      <c r="J7" s="3"/>
      <c r="K7" s="3"/>
    </row>
    <row r="8" spans="2:12" ht="26" x14ac:dyDescent="0.35">
      <c r="B8" s="89" t="s">
        <v>7</v>
      </c>
      <c r="C8" s="90"/>
      <c r="D8" s="90"/>
      <c r="E8" s="90"/>
      <c r="F8" s="91"/>
      <c r="G8" s="66" t="s">
        <v>161</v>
      </c>
      <c r="H8" s="35" t="s">
        <v>152</v>
      </c>
      <c r="I8" s="35" t="s">
        <v>153</v>
      </c>
      <c r="J8" s="35" t="s">
        <v>162</v>
      </c>
      <c r="K8" s="35" t="s">
        <v>12</v>
      </c>
      <c r="L8" s="35" t="s">
        <v>26</v>
      </c>
    </row>
    <row r="9" spans="2:12" ht="16.5" customHeight="1" x14ac:dyDescent="0.35">
      <c r="B9" s="89">
        <v>1</v>
      </c>
      <c r="C9" s="90"/>
      <c r="D9" s="90"/>
      <c r="E9" s="90"/>
      <c r="F9" s="91"/>
      <c r="G9" s="35">
        <v>2</v>
      </c>
      <c r="H9" s="35">
        <v>3</v>
      </c>
      <c r="I9" s="35">
        <v>4</v>
      </c>
      <c r="J9" s="35">
        <v>5</v>
      </c>
      <c r="K9" s="35" t="s">
        <v>13</v>
      </c>
      <c r="L9" s="35" t="s">
        <v>14</v>
      </c>
    </row>
    <row r="10" spans="2:12" x14ac:dyDescent="0.35">
      <c r="B10" s="5"/>
      <c r="C10" s="5"/>
      <c r="D10" s="5"/>
      <c r="E10" s="5"/>
      <c r="F10" s="5" t="s">
        <v>15</v>
      </c>
      <c r="G10" s="54">
        <f>SUM(G11+G33)</f>
        <v>878217.67</v>
      </c>
      <c r="H10" s="54">
        <f>SUM(H11+H33)</f>
        <v>1240500</v>
      </c>
      <c r="I10" s="54">
        <f>SUM(I11+I33)</f>
        <v>1280000</v>
      </c>
      <c r="J10" s="54">
        <f>SUM(J11+J33)</f>
        <v>1222281.8199999998</v>
      </c>
      <c r="K10" s="55">
        <f>SUM(J10/G10*100)</f>
        <v>139.17754809009932</v>
      </c>
      <c r="L10" s="55">
        <f>SUM(J10/I10*100)</f>
        <v>95.490767187499998</v>
      </c>
    </row>
    <row r="11" spans="2:12" ht="15.75" customHeight="1" x14ac:dyDescent="0.35">
      <c r="B11" s="5">
        <v>6</v>
      </c>
      <c r="C11" s="5"/>
      <c r="D11" s="5"/>
      <c r="E11" s="5"/>
      <c r="F11" s="5" t="s">
        <v>2</v>
      </c>
      <c r="G11" s="54">
        <f>SUM(G12+G19+G23+G26+G29+G33+G34)</f>
        <v>878217.67</v>
      </c>
      <c r="H11" s="54">
        <f>SUM(H12+H19+H23+H26+H29+H33+H34)</f>
        <v>1240500</v>
      </c>
      <c r="I11" s="54">
        <f>SUM(I12+I19+I23+I26+I29+I33+I34)</f>
        <v>1280000</v>
      </c>
      <c r="J11" s="54">
        <f>SUM(J12+J19+J23+J26+J29+J33+J34)</f>
        <v>1222281.8199999998</v>
      </c>
      <c r="K11" s="55">
        <f t="shared" ref="K11:K32" si="0">SUM(J11/G11*100)</f>
        <v>139.17754809009932</v>
      </c>
      <c r="L11" s="55">
        <f t="shared" ref="L11:L31" si="1">SUM(J11/I11*100)</f>
        <v>95.490767187499998</v>
      </c>
    </row>
    <row r="12" spans="2:12" ht="25" x14ac:dyDescent="0.35">
      <c r="B12" s="9"/>
      <c r="C12" s="5">
        <v>63</v>
      </c>
      <c r="D12" s="9"/>
      <c r="E12" s="9"/>
      <c r="F12" s="9" t="s">
        <v>16</v>
      </c>
      <c r="G12" s="52">
        <f t="shared" ref="G12" si="2">SUM(G13+G15+G17)</f>
        <v>2330.4</v>
      </c>
      <c r="H12" s="52">
        <f t="shared" ref="H12:J12" si="3">SUM(H13+H15+H17)</f>
        <v>3000</v>
      </c>
      <c r="I12" s="52">
        <f t="shared" si="3"/>
        <v>28000</v>
      </c>
      <c r="J12" s="52">
        <f t="shared" si="3"/>
        <v>3521</v>
      </c>
      <c r="K12" s="55">
        <f t="shared" si="0"/>
        <v>151.08994164091999</v>
      </c>
      <c r="L12" s="55">
        <f t="shared" si="1"/>
        <v>12.574999999999999</v>
      </c>
    </row>
    <row r="13" spans="2:12" x14ac:dyDescent="0.35">
      <c r="B13" s="9"/>
      <c r="C13" s="5"/>
      <c r="D13" s="9">
        <v>634</v>
      </c>
      <c r="E13" s="9"/>
      <c r="F13" s="9" t="s">
        <v>123</v>
      </c>
      <c r="G13" s="52">
        <f t="shared" ref="G13" si="4">SUM(G14)</f>
        <v>0</v>
      </c>
      <c r="H13" s="52">
        <f t="shared" ref="H13:J13" si="5">SUM(H14)</f>
        <v>0</v>
      </c>
      <c r="I13" s="52">
        <f t="shared" si="5"/>
        <v>0</v>
      </c>
      <c r="J13" s="52">
        <f t="shared" si="5"/>
        <v>0</v>
      </c>
      <c r="K13" s="55"/>
      <c r="L13" s="55" t="e">
        <f t="shared" si="1"/>
        <v>#DIV/0!</v>
      </c>
    </row>
    <row r="14" spans="2:12" x14ac:dyDescent="0.35">
      <c r="B14" s="9"/>
      <c r="C14" s="5"/>
      <c r="D14" s="9"/>
      <c r="E14" s="41">
        <v>6341</v>
      </c>
      <c r="F14" s="41" t="s">
        <v>124</v>
      </c>
      <c r="G14" s="52">
        <v>0</v>
      </c>
      <c r="H14" s="52"/>
      <c r="I14" s="52"/>
      <c r="J14" s="52">
        <v>0</v>
      </c>
      <c r="K14" s="55"/>
      <c r="L14" s="55" t="e">
        <f t="shared" si="1"/>
        <v>#DIV/0!</v>
      </c>
    </row>
    <row r="15" spans="2:12" x14ac:dyDescent="0.35">
      <c r="B15" s="6"/>
      <c r="C15" s="6"/>
      <c r="D15" s="6">
        <v>636</v>
      </c>
      <c r="E15" s="6"/>
      <c r="F15" s="10" t="s">
        <v>40</v>
      </c>
      <c r="G15" s="52">
        <f t="shared" ref="G15:G17" si="6">SUM(G16)</f>
        <v>2330.4</v>
      </c>
      <c r="H15" s="52">
        <f t="shared" ref="H15:J17" si="7">SUM(H16)</f>
        <v>3000</v>
      </c>
      <c r="I15" s="52">
        <f t="shared" si="7"/>
        <v>3000</v>
      </c>
      <c r="J15" s="52">
        <f t="shared" si="7"/>
        <v>3521</v>
      </c>
      <c r="K15" s="55">
        <f t="shared" si="0"/>
        <v>151.08994164091999</v>
      </c>
      <c r="L15" s="55">
        <f t="shared" si="1"/>
        <v>117.36666666666666</v>
      </c>
    </row>
    <row r="16" spans="2:12" x14ac:dyDescent="0.35">
      <c r="B16" s="6"/>
      <c r="C16" s="6"/>
      <c r="D16" s="7"/>
      <c r="E16" s="7">
        <v>6361</v>
      </c>
      <c r="F16" s="28" t="s">
        <v>41</v>
      </c>
      <c r="G16" s="53">
        <v>2330.4</v>
      </c>
      <c r="H16" s="52">
        <v>3000</v>
      </c>
      <c r="I16" s="52">
        <v>3000</v>
      </c>
      <c r="J16" s="53">
        <v>3521</v>
      </c>
      <c r="K16" s="55">
        <f t="shared" si="0"/>
        <v>151.08994164091999</v>
      </c>
      <c r="L16" s="55">
        <f t="shared" si="1"/>
        <v>117.36666666666666</v>
      </c>
    </row>
    <row r="17" spans="2:12" x14ac:dyDescent="0.35">
      <c r="B17" s="6"/>
      <c r="C17" s="6"/>
      <c r="D17" s="6">
        <v>636</v>
      </c>
      <c r="E17" s="6"/>
      <c r="F17" s="10" t="s">
        <v>42</v>
      </c>
      <c r="G17" s="52">
        <f t="shared" si="6"/>
        <v>0</v>
      </c>
      <c r="H17" s="52">
        <f t="shared" si="7"/>
        <v>0</v>
      </c>
      <c r="I17" s="52">
        <f t="shared" si="7"/>
        <v>25000</v>
      </c>
      <c r="J17" s="52">
        <f t="shared" si="7"/>
        <v>0</v>
      </c>
      <c r="K17" s="55" t="e">
        <f t="shared" si="0"/>
        <v>#DIV/0!</v>
      </c>
      <c r="L17" s="55"/>
    </row>
    <row r="18" spans="2:12" x14ac:dyDescent="0.35">
      <c r="B18" s="6"/>
      <c r="C18" s="6"/>
      <c r="D18" s="7"/>
      <c r="E18" s="7">
        <v>6362</v>
      </c>
      <c r="F18" s="28" t="s">
        <v>164</v>
      </c>
      <c r="G18" s="53">
        <v>0</v>
      </c>
      <c r="H18" s="52">
        <v>0</v>
      </c>
      <c r="I18" s="52">
        <v>25000</v>
      </c>
      <c r="J18" s="53">
        <v>0</v>
      </c>
      <c r="K18" s="55" t="e">
        <f t="shared" si="0"/>
        <v>#DIV/0!</v>
      </c>
      <c r="L18" s="55"/>
    </row>
    <row r="19" spans="2:12" x14ac:dyDescent="0.35">
      <c r="B19" s="20"/>
      <c r="C19" s="20">
        <v>64</v>
      </c>
      <c r="D19" s="29"/>
      <c r="E19" s="20"/>
      <c r="F19" s="8" t="s">
        <v>127</v>
      </c>
      <c r="G19" s="54">
        <f t="shared" ref="G19" si="8">SUM(G20)</f>
        <v>4.82</v>
      </c>
      <c r="H19" s="54">
        <f t="shared" ref="H19:J19" si="9">SUM(H20)</f>
        <v>0</v>
      </c>
      <c r="I19" s="54">
        <f t="shared" si="9"/>
        <v>0</v>
      </c>
      <c r="J19" s="54">
        <f t="shared" si="9"/>
        <v>6.34</v>
      </c>
      <c r="K19" s="55">
        <f t="shared" si="0"/>
        <v>131.53526970954357</v>
      </c>
      <c r="L19" s="55" t="e">
        <f t="shared" si="1"/>
        <v>#DIV/0!</v>
      </c>
    </row>
    <row r="20" spans="2:12" x14ac:dyDescent="0.35">
      <c r="B20" s="6"/>
      <c r="C20" s="6"/>
      <c r="D20" s="6">
        <v>641</v>
      </c>
      <c r="E20" s="6"/>
      <c r="F20" s="10" t="s">
        <v>43</v>
      </c>
      <c r="G20" s="52">
        <f t="shared" ref="G20" si="10">SUM(G21:G22)</f>
        <v>4.82</v>
      </c>
      <c r="H20" s="52">
        <v>0</v>
      </c>
      <c r="I20" s="52">
        <v>0</v>
      </c>
      <c r="J20" s="52">
        <f t="shared" ref="J20" si="11">SUM(J21:J22)</f>
        <v>6.34</v>
      </c>
      <c r="K20" s="55">
        <f t="shared" si="0"/>
        <v>131.53526970954357</v>
      </c>
      <c r="L20" s="55" t="e">
        <f t="shared" si="1"/>
        <v>#DIV/0!</v>
      </c>
    </row>
    <row r="21" spans="2:12" x14ac:dyDescent="0.35">
      <c r="B21" s="6"/>
      <c r="C21" s="6"/>
      <c r="D21" s="7"/>
      <c r="E21" s="7">
        <v>6413</v>
      </c>
      <c r="F21" s="28" t="s">
        <v>44</v>
      </c>
      <c r="G21" s="53">
        <v>4.82</v>
      </c>
      <c r="H21" s="52">
        <v>0</v>
      </c>
      <c r="I21" s="52">
        <v>0</v>
      </c>
      <c r="J21" s="53">
        <v>6.34</v>
      </c>
      <c r="K21" s="55">
        <f t="shared" si="0"/>
        <v>131.53526970954357</v>
      </c>
      <c r="L21" s="55" t="e">
        <f t="shared" si="1"/>
        <v>#DIV/0!</v>
      </c>
    </row>
    <row r="22" spans="2:12" x14ac:dyDescent="0.35">
      <c r="B22" s="6"/>
      <c r="C22" s="6"/>
      <c r="D22" s="7"/>
      <c r="E22" s="7">
        <v>6415</v>
      </c>
      <c r="F22" s="28" t="s">
        <v>45</v>
      </c>
      <c r="G22" s="53">
        <v>0</v>
      </c>
      <c r="H22" s="52">
        <v>0</v>
      </c>
      <c r="I22" s="52">
        <v>0</v>
      </c>
      <c r="J22" s="53">
        <v>0</v>
      </c>
      <c r="K22" s="55" t="e">
        <f t="shared" si="0"/>
        <v>#DIV/0!</v>
      </c>
      <c r="L22" s="55"/>
    </row>
    <row r="23" spans="2:12" ht="26" x14ac:dyDescent="0.35">
      <c r="B23" s="20"/>
      <c r="C23" s="20">
        <v>65</v>
      </c>
      <c r="D23" s="29"/>
      <c r="E23" s="20"/>
      <c r="F23" s="5" t="s">
        <v>46</v>
      </c>
      <c r="G23" s="54">
        <f t="shared" ref="G23:G24" si="12">SUM(G24)</f>
        <v>198434.9</v>
      </c>
      <c r="H23" s="54">
        <f t="shared" ref="H23:J24" si="13">SUM(H24)</f>
        <v>230000</v>
      </c>
      <c r="I23" s="54">
        <f t="shared" si="13"/>
        <v>220000</v>
      </c>
      <c r="J23" s="54">
        <f t="shared" si="13"/>
        <v>234237.44</v>
      </c>
      <c r="K23" s="55">
        <f t="shared" si="0"/>
        <v>118.04246128075253</v>
      </c>
      <c r="L23" s="55">
        <f t="shared" si="1"/>
        <v>106.47156363636363</v>
      </c>
    </row>
    <row r="24" spans="2:12" x14ac:dyDescent="0.35">
      <c r="B24" s="6"/>
      <c r="C24" s="6"/>
      <c r="D24" s="6">
        <v>652</v>
      </c>
      <c r="E24" s="6"/>
      <c r="F24" s="9" t="s">
        <v>47</v>
      </c>
      <c r="G24" s="52">
        <f t="shared" si="12"/>
        <v>198434.9</v>
      </c>
      <c r="H24" s="52">
        <f t="shared" si="13"/>
        <v>230000</v>
      </c>
      <c r="I24" s="52">
        <f t="shared" si="13"/>
        <v>220000</v>
      </c>
      <c r="J24" s="52">
        <f t="shared" si="13"/>
        <v>234237.44</v>
      </c>
      <c r="K24" s="55">
        <f t="shared" si="0"/>
        <v>118.04246128075253</v>
      </c>
      <c r="L24" s="55">
        <f t="shared" si="1"/>
        <v>106.47156363636363</v>
      </c>
    </row>
    <row r="25" spans="2:12" x14ac:dyDescent="0.35">
      <c r="B25" s="6"/>
      <c r="C25" s="6"/>
      <c r="D25" s="7"/>
      <c r="E25" s="7">
        <v>6526</v>
      </c>
      <c r="F25" s="41" t="s">
        <v>48</v>
      </c>
      <c r="G25" s="53">
        <v>198434.9</v>
      </c>
      <c r="H25" s="52">
        <v>230000</v>
      </c>
      <c r="I25" s="52">
        <v>220000</v>
      </c>
      <c r="J25" s="53">
        <v>234237.44</v>
      </c>
      <c r="K25" s="55">
        <f t="shared" si="0"/>
        <v>118.04246128075253</v>
      </c>
      <c r="L25" s="55">
        <f t="shared" si="1"/>
        <v>106.47156363636363</v>
      </c>
    </row>
    <row r="26" spans="2:12" x14ac:dyDescent="0.35">
      <c r="B26" s="6"/>
      <c r="C26" s="20">
        <v>66</v>
      </c>
      <c r="D26" s="7"/>
      <c r="E26" s="7"/>
      <c r="F26" s="41" t="s">
        <v>125</v>
      </c>
      <c r="G26" s="54">
        <f t="shared" ref="G26" si="14">SUM(G27)</f>
        <v>500</v>
      </c>
      <c r="H26" s="52">
        <f t="shared" ref="H26:J26" si="15">SUM(H27)</f>
        <v>0</v>
      </c>
      <c r="I26" s="52">
        <f t="shared" si="15"/>
        <v>0</v>
      </c>
      <c r="J26" s="52">
        <f t="shared" si="15"/>
        <v>2947.35</v>
      </c>
      <c r="K26" s="55"/>
      <c r="L26" s="55" t="e">
        <f t="shared" si="1"/>
        <v>#DIV/0!</v>
      </c>
    </row>
    <row r="27" spans="2:12" x14ac:dyDescent="0.35">
      <c r="B27" s="6"/>
      <c r="C27" s="6"/>
      <c r="D27" s="7">
        <v>663</v>
      </c>
      <c r="E27" s="7"/>
      <c r="F27" s="41" t="s">
        <v>136</v>
      </c>
      <c r="G27" s="52">
        <v>500</v>
      </c>
      <c r="H27" s="52">
        <f t="shared" ref="H27:J27" si="16">SUM(H28)</f>
        <v>0</v>
      </c>
      <c r="I27" s="52">
        <f t="shared" si="16"/>
        <v>0</v>
      </c>
      <c r="J27" s="52">
        <f t="shared" si="16"/>
        <v>2947.35</v>
      </c>
      <c r="K27" s="55"/>
      <c r="L27" s="55" t="e">
        <f t="shared" si="1"/>
        <v>#DIV/0!</v>
      </c>
    </row>
    <row r="28" spans="2:12" x14ac:dyDescent="0.35">
      <c r="B28" s="6"/>
      <c r="C28" s="6"/>
      <c r="D28" s="7"/>
      <c r="E28" s="7">
        <v>6631</v>
      </c>
      <c r="F28" s="41" t="s">
        <v>126</v>
      </c>
      <c r="G28" s="53">
        <v>500</v>
      </c>
      <c r="H28" s="52">
        <v>0</v>
      </c>
      <c r="I28" s="52">
        <v>0</v>
      </c>
      <c r="J28" s="53">
        <v>2947.35</v>
      </c>
      <c r="K28" s="55"/>
      <c r="L28" s="55"/>
    </row>
    <row r="29" spans="2:12" x14ac:dyDescent="0.35">
      <c r="B29" s="20"/>
      <c r="C29" s="20">
        <v>67</v>
      </c>
      <c r="D29" s="29"/>
      <c r="E29" s="20"/>
      <c r="F29" s="5" t="s">
        <v>49</v>
      </c>
      <c r="G29" s="54">
        <f t="shared" ref="G29" si="17">SUM(G30)</f>
        <v>676947.55</v>
      </c>
      <c r="H29" s="54">
        <f t="shared" ref="H29:J29" si="18">SUM(H30)</f>
        <v>1007500</v>
      </c>
      <c r="I29" s="54">
        <f t="shared" si="18"/>
        <v>1032000</v>
      </c>
      <c r="J29" s="54">
        <f t="shared" si="18"/>
        <v>978338.69</v>
      </c>
      <c r="K29" s="55">
        <f t="shared" si="0"/>
        <v>144.52208151133718</v>
      </c>
      <c r="L29" s="55">
        <f t="shared" si="1"/>
        <v>94.800260658914723</v>
      </c>
    </row>
    <row r="30" spans="2:12" x14ac:dyDescent="0.35">
      <c r="B30" s="6"/>
      <c r="C30" s="20"/>
      <c r="D30" s="6">
        <v>671</v>
      </c>
      <c r="E30" s="6"/>
      <c r="F30" s="9" t="s">
        <v>49</v>
      </c>
      <c r="G30" s="52">
        <v>676947.55</v>
      </c>
      <c r="H30" s="52">
        <f t="shared" ref="H30:J30" si="19">SUM(H31:H32)</f>
        <v>1007500</v>
      </c>
      <c r="I30" s="52">
        <f t="shared" ref="I30" si="20">SUM(I31:I32)</f>
        <v>1032000</v>
      </c>
      <c r="J30" s="52">
        <f t="shared" si="19"/>
        <v>978338.69</v>
      </c>
      <c r="K30" s="55">
        <f t="shared" si="0"/>
        <v>144.52208151133718</v>
      </c>
      <c r="L30" s="55">
        <f t="shared" si="1"/>
        <v>94.800260658914723</v>
      </c>
    </row>
    <row r="31" spans="2:12" x14ac:dyDescent="0.35">
      <c r="B31" s="6"/>
      <c r="C31" s="20"/>
      <c r="D31" s="7"/>
      <c r="E31" s="7">
        <v>6711</v>
      </c>
      <c r="F31" s="41" t="s">
        <v>50</v>
      </c>
      <c r="G31" s="53">
        <v>307076.49</v>
      </c>
      <c r="H31" s="52">
        <v>1007500</v>
      </c>
      <c r="I31" s="52">
        <v>1032000</v>
      </c>
      <c r="J31" s="53">
        <v>978338.69</v>
      </c>
      <c r="K31" s="55">
        <f t="shared" si="0"/>
        <v>318.59771811251323</v>
      </c>
      <c r="L31" s="55">
        <f t="shared" si="1"/>
        <v>94.800260658914723</v>
      </c>
    </row>
    <row r="32" spans="2:12" x14ac:dyDescent="0.35">
      <c r="B32" s="6"/>
      <c r="C32" s="6"/>
      <c r="D32" s="7"/>
      <c r="E32" s="7">
        <v>6712</v>
      </c>
      <c r="F32" s="41" t="s">
        <v>51</v>
      </c>
      <c r="G32" s="53">
        <v>0</v>
      </c>
      <c r="H32" s="52">
        <v>0</v>
      </c>
      <c r="I32" s="52">
        <v>0</v>
      </c>
      <c r="J32" s="53">
        <v>0</v>
      </c>
      <c r="K32" s="55" t="e">
        <f t="shared" si="0"/>
        <v>#DIV/0!</v>
      </c>
      <c r="L32" s="55"/>
    </row>
    <row r="33" spans="2:12" s="30" customFormat="1" x14ac:dyDescent="0.35">
      <c r="B33" s="20">
        <v>7</v>
      </c>
      <c r="C33" s="20"/>
      <c r="D33" s="29"/>
      <c r="E33" s="20"/>
      <c r="F33" s="5" t="s">
        <v>3</v>
      </c>
      <c r="G33" s="54">
        <v>0</v>
      </c>
      <c r="H33" s="54">
        <v>0</v>
      </c>
      <c r="I33" s="54">
        <v>0</v>
      </c>
      <c r="J33" s="54">
        <v>0</v>
      </c>
      <c r="K33" s="55"/>
      <c r="L33" s="55"/>
    </row>
    <row r="34" spans="2:12" x14ac:dyDescent="0.35">
      <c r="B34" s="6"/>
      <c r="C34" s="6"/>
      <c r="D34" s="20"/>
      <c r="E34" s="7">
        <v>7221</v>
      </c>
      <c r="F34" s="41" t="s">
        <v>166</v>
      </c>
      <c r="G34" s="53"/>
      <c r="H34" s="52"/>
      <c r="I34" s="52"/>
      <c r="J34" s="53">
        <v>3231</v>
      </c>
      <c r="K34" s="55"/>
      <c r="L34" s="53"/>
    </row>
    <row r="35" spans="2:12" ht="15.75" customHeight="1" x14ac:dyDescent="0.35"/>
    <row r="36" spans="2:12" ht="15.75" customHeight="1" x14ac:dyDescent="0.35">
      <c r="B36" s="2"/>
      <c r="C36" s="2"/>
      <c r="D36" s="2"/>
      <c r="E36" s="2"/>
      <c r="F36" s="2"/>
      <c r="G36" s="2"/>
      <c r="H36" s="2"/>
      <c r="I36" s="2"/>
      <c r="J36" s="3"/>
      <c r="K36" s="3"/>
      <c r="L36" s="3"/>
    </row>
    <row r="37" spans="2:12" ht="26" x14ac:dyDescent="0.35">
      <c r="B37" s="89" t="s">
        <v>7</v>
      </c>
      <c r="C37" s="90"/>
      <c r="D37" s="90"/>
      <c r="E37" s="90"/>
      <c r="F37" s="91"/>
      <c r="G37" s="66" t="s">
        <v>161</v>
      </c>
      <c r="H37" s="35" t="s">
        <v>152</v>
      </c>
      <c r="I37" s="35" t="s">
        <v>153</v>
      </c>
      <c r="J37" s="35" t="s">
        <v>162</v>
      </c>
      <c r="K37" s="35" t="s">
        <v>12</v>
      </c>
      <c r="L37" s="35" t="s">
        <v>26</v>
      </c>
    </row>
    <row r="38" spans="2:12" ht="12.75" customHeight="1" x14ac:dyDescent="0.35">
      <c r="B38" s="89">
        <v>1</v>
      </c>
      <c r="C38" s="90"/>
      <c r="D38" s="90"/>
      <c r="E38" s="90"/>
      <c r="F38" s="91"/>
      <c r="G38" s="35">
        <v>2</v>
      </c>
      <c r="H38" s="35">
        <v>3</v>
      </c>
      <c r="I38" s="35">
        <v>4</v>
      </c>
      <c r="J38" s="35">
        <v>5</v>
      </c>
      <c r="K38" s="35" t="s">
        <v>13</v>
      </c>
      <c r="L38" s="35" t="s">
        <v>14</v>
      </c>
    </row>
    <row r="39" spans="2:12" x14ac:dyDescent="0.35">
      <c r="B39" s="5"/>
      <c r="C39" s="5"/>
      <c r="D39" s="5"/>
      <c r="E39" s="5"/>
      <c r="F39" s="5" t="s">
        <v>8</v>
      </c>
      <c r="G39" s="54">
        <f t="shared" ref="G39" si="21">SUM(G40+G87)</f>
        <v>883399.61</v>
      </c>
      <c r="H39" s="54">
        <f t="shared" ref="H39" si="22">SUM(H40+H87)</f>
        <v>1240500</v>
      </c>
      <c r="I39" s="54">
        <f t="shared" ref="I39" si="23">SUM(I40+I87)</f>
        <v>1280000</v>
      </c>
      <c r="J39" s="54">
        <f t="shared" ref="J39" si="24">SUM(J40+J87)</f>
        <v>1185575.79</v>
      </c>
      <c r="K39" s="55">
        <f>SUM(J39/G39*100)</f>
        <v>134.2060576639829</v>
      </c>
      <c r="L39" s="55">
        <f>SUM(J39/I39*100)</f>
        <v>92.623108593750004</v>
      </c>
    </row>
    <row r="40" spans="2:12" x14ac:dyDescent="0.35">
      <c r="B40" s="5">
        <v>3</v>
      </c>
      <c r="C40" s="5"/>
      <c r="D40" s="5"/>
      <c r="E40" s="5"/>
      <c r="F40" s="5" t="s">
        <v>4</v>
      </c>
      <c r="G40" s="54">
        <f t="shared" ref="G40" si="25">SUM(G41+G48+G78+G83)</f>
        <v>880385.86</v>
      </c>
      <c r="H40" s="54">
        <f t="shared" ref="H40" si="26">SUM(H41+H48+H78+H83)</f>
        <v>1210500</v>
      </c>
      <c r="I40" s="54">
        <f t="shared" ref="I40" si="27">SUM(I41+I48+I78+I83)</f>
        <v>1242000</v>
      </c>
      <c r="J40" s="54">
        <f t="shared" ref="J40" si="28">SUM(J41+J48+J78+J83)</f>
        <v>1183745.79</v>
      </c>
      <c r="K40" s="55">
        <f t="shared" ref="K40:K94" si="29">SUM(J40/G40*100)</f>
        <v>134.45761043913177</v>
      </c>
      <c r="L40" s="55">
        <f t="shared" ref="L40:L94" si="30">SUM(J40/I40*100)</f>
        <v>95.309644927536226</v>
      </c>
    </row>
    <row r="41" spans="2:12" x14ac:dyDescent="0.35">
      <c r="B41" s="9"/>
      <c r="C41" s="5">
        <v>31</v>
      </c>
      <c r="D41" s="9"/>
      <c r="E41" s="9"/>
      <c r="F41" s="9" t="s">
        <v>5</v>
      </c>
      <c r="G41" s="52">
        <f t="shared" ref="G41" si="31">SUM(G42+G44+G46)</f>
        <v>709801.65</v>
      </c>
      <c r="H41" s="52">
        <f t="shared" ref="H41" si="32">SUM(H42+H44+H46)</f>
        <v>999000</v>
      </c>
      <c r="I41" s="52">
        <f t="shared" ref="I41" si="33">SUM(I42+I44+I46)</f>
        <v>1027000</v>
      </c>
      <c r="J41" s="52">
        <f t="shared" ref="J41" si="34">SUM(J42+J44+J46)</f>
        <v>976094.27</v>
      </c>
      <c r="K41" s="55">
        <f t="shared" si="29"/>
        <v>137.51648365427158</v>
      </c>
      <c r="L41" s="55">
        <f t="shared" si="30"/>
        <v>95.043259006815973</v>
      </c>
    </row>
    <row r="42" spans="2:12" x14ac:dyDescent="0.35">
      <c r="B42" s="6"/>
      <c r="C42" s="6"/>
      <c r="D42" s="6">
        <v>311</v>
      </c>
      <c r="E42" s="6"/>
      <c r="F42" s="6" t="s">
        <v>17</v>
      </c>
      <c r="G42" s="52">
        <f t="shared" ref="G42" si="35">SUM(G43)</f>
        <v>584262.88</v>
      </c>
      <c r="H42" s="52">
        <f t="shared" ref="H42:J42" si="36">SUM(H43)</f>
        <v>852000</v>
      </c>
      <c r="I42" s="52">
        <f t="shared" si="36"/>
        <v>840000</v>
      </c>
      <c r="J42" s="52">
        <f t="shared" si="36"/>
        <v>806068.18</v>
      </c>
      <c r="K42" s="55">
        <f t="shared" si="29"/>
        <v>137.96327091668053</v>
      </c>
      <c r="L42" s="55">
        <f t="shared" si="30"/>
        <v>95.960497619047629</v>
      </c>
    </row>
    <row r="43" spans="2:12" x14ac:dyDescent="0.35">
      <c r="B43" s="6"/>
      <c r="C43" s="6"/>
      <c r="D43" s="6"/>
      <c r="E43" s="7">
        <v>3111</v>
      </c>
      <c r="F43" s="7" t="s">
        <v>18</v>
      </c>
      <c r="G43" s="52">
        <v>584262.88</v>
      </c>
      <c r="H43" s="52">
        <v>852000</v>
      </c>
      <c r="I43" s="52">
        <v>840000</v>
      </c>
      <c r="J43" s="52">
        <v>806068.18</v>
      </c>
      <c r="K43" s="55">
        <f t="shared" si="29"/>
        <v>137.96327091668053</v>
      </c>
      <c r="L43" s="55">
        <f t="shared" si="30"/>
        <v>95.960497619047629</v>
      </c>
    </row>
    <row r="44" spans="2:12" x14ac:dyDescent="0.35">
      <c r="B44" s="6"/>
      <c r="C44" s="6"/>
      <c r="D44" s="6">
        <v>312</v>
      </c>
      <c r="E44" s="6"/>
      <c r="F44" s="10" t="s">
        <v>52</v>
      </c>
      <c r="G44" s="52">
        <f t="shared" ref="G44" si="37">SUM(G45)</f>
        <v>29170</v>
      </c>
      <c r="H44" s="52">
        <f t="shared" ref="H44:J44" si="38">SUM(H45)</f>
        <v>25000</v>
      </c>
      <c r="I44" s="52">
        <f t="shared" si="38"/>
        <v>50000</v>
      </c>
      <c r="J44" s="52">
        <f t="shared" si="38"/>
        <v>37749.089999999997</v>
      </c>
      <c r="K44" s="55">
        <f t="shared" si="29"/>
        <v>129.41066163866986</v>
      </c>
      <c r="L44" s="55">
        <f t="shared" si="30"/>
        <v>75.498179999999991</v>
      </c>
    </row>
    <row r="45" spans="2:12" x14ac:dyDescent="0.35">
      <c r="B45" s="6"/>
      <c r="C45" s="6"/>
      <c r="D45" s="6"/>
      <c r="E45" s="7">
        <v>3121</v>
      </c>
      <c r="F45" s="28" t="s">
        <v>52</v>
      </c>
      <c r="G45" s="52">
        <v>29170</v>
      </c>
      <c r="H45" s="52">
        <v>25000</v>
      </c>
      <c r="I45" s="52">
        <v>50000</v>
      </c>
      <c r="J45" s="52">
        <v>37749.089999999997</v>
      </c>
      <c r="K45" s="55">
        <f t="shared" si="29"/>
        <v>129.41066163866986</v>
      </c>
      <c r="L45" s="55">
        <f t="shared" si="30"/>
        <v>75.498179999999991</v>
      </c>
    </row>
    <row r="46" spans="2:12" x14ac:dyDescent="0.35">
      <c r="B46" s="6"/>
      <c r="C46" s="6"/>
      <c r="D46" s="6">
        <v>313</v>
      </c>
      <c r="E46" s="6"/>
      <c r="F46" s="10" t="s">
        <v>53</v>
      </c>
      <c r="G46" s="52">
        <f t="shared" ref="G46" si="39">SUM(G47)</f>
        <v>96368.77</v>
      </c>
      <c r="H46" s="52">
        <f t="shared" ref="H46:J46" si="40">SUM(H47)</f>
        <v>122000</v>
      </c>
      <c r="I46" s="52">
        <f t="shared" si="40"/>
        <v>137000</v>
      </c>
      <c r="J46" s="52">
        <f t="shared" si="40"/>
        <v>132277</v>
      </c>
      <c r="K46" s="55">
        <f t="shared" si="29"/>
        <v>137.26127250560529</v>
      </c>
      <c r="L46" s="55">
        <f t="shared" si="30"/>
        <v>96.552554744525537</v>
      </c>
    </row>
    <row r="47" spans="2:12" x14ac:dyDescent="0.35">
      <c r="B47" s="6"/>
      <c r="C47" s="6"/>
      <c r="D47" s="6"/>
      <c r="E47" s="7">
        <v>3132</v>
      </c>
      <c r="F47" s="28" t="s">
        <v>54</v>
      </c>
      <c r="G47" s="52">
        <v>96368.77</v>
      </c>
      <c r="H47" s="52">
        <v>122000</v>
      </c>
      <c r="I47" s="52">
        <v>137000</v>
      </c>
      <c r="J47" s="52">
        <v>132277</v>
      </c>
      <c r="K47" s="55">
        <f t="shared" si="29"/>
        <v>137.26127250560529</v>
      </c>
      <c r="L47" s="55">
        <f t="shared" si="30"/>
        <v>96.552554744525537</v>
      </c>
    </row>
    <row r="48" spans="2:12" x14ac:dyDescent="0.35">
      <c r="B48" s="20"/>
      <c r="C48" s="20">
        <v>32</v>
      </c>
      <c r="D48" s="29"/>
      <c r="E48" s="29"/>
      <c r="F48" s="20" t="s">
        <v>11</v>
      </c>
      <c r="G48" s="54">
        <f t="shared" ref="G48" si="41">SUM(G49+G54+G61+G71)</f>
        <v>169347.07</v>
      </c>
      <c r="H48" s="54">
        <f t="shared" ref="H48" si="42">SUM(H49+H54+H61+H71)</f>
        <v>210000</v>
      </c>
      <c r="I48" s="54">
        <f t="shared" ref="I48" si="43">SUM(I49+I54+I61+I71)</f>
        <v>213435</v>
      </c>
      <c r="J48" s="54">
        <f t="shared" ref="J48" si="44">SUM(J49+J54+J61+J71)</f>
        <v>204408.24</v>
      </c>
      <c r="K48" s="55">
        <f t="shared" si="29"/>
        <v>120.70373582489498</v>
      </c>
      <c r="L48" s="55">
        <f t="shared" si="30"/>
        <v>95.770721765408666</v>
      </c>
    </row>
    <row r="49" spans="2:12" x14ac:dyDescent="0.35">
      <c r="B49" s="6"/>
      <c r="C49" s="6"/>
      <c r="D49" s="6">
        <v>321</v>
      </c>
      <c r="E49" s="6"/>
      <c r="F49" s="6" t="s">
        <v>19</v>
      </c>
      <c r="G49" s="52">
        <f t="shared" ref="G49" si="45">SUM(G50:G53)</f>
        <v>17303.919999999998</v>
      </c>
      <c r="H49" s="52">
        <f t="shared" ref="H49" si="46">SUM(H50:H53)</f>
        <v>17500</v>
      </c>
      <c r="I49" s="52">
        <f t="shared" ref="I49" si="47">SUM(I50:I53)</f>
        <v>25500</v>
      </c>
      <c r="J49" s="52">
        <f t="shared" ref="J49" si="48">SUM(J50:J53)</f>
        <v>17544.14</v>
      </c>
      <c r="K49" s="55">
        <f t="shared" si="29"/>
        <v>101.38824035247505</v>
      </c>
      <c r="L49" s="55">
        <f t="shared" si="30"/>
        <v>68.800549019607843</v>
      </c>
    </row>
    <row r="50" spans="2:12" x14ac:dyDescent="0.35">
      <c r="B50" s="6"/>
      <c r="C50" s="20"/>
      <c r="D50" s="6"/>
      <c r="E50" s="7">
        <v>3211</v>
      </c>
      <c r="F50" s="11" t="s">
        <v>20</v>
      </c>
      <c r="G50" s="52">
        <v>75.8</v>
      </c>
      <c r="H50" s="52">
        <v>1000</v>
      </c>
      <c r="I50" s="52">
        <v>1000</v>
      </c>
      <c r="J50" s="52">
        <v>75</v>
      </c>
      <c r="K50" s="55">
        <f t="shared" si="29"/>
        <v>98.944591029023755</v>
      </c>
      <c r="L50" s="55">
        <f t="shared" si="30"/>
        <v>7.5</v>
      </c>
    </row>
    <row r="51" spans="2:12" x14ac:dyDescent="0.35">
      <c r="B51" s="6"/>
      <c r="C51" s="20"/>
      <c r="D51" s="7"/>
      <c r="E51" s="7">
        <v>3212</v>
      </c>
      <c r="F51" s="28" t="s">
        <v>55</v>
      </c>
      <c r="G51" s="52">
        <v>12288.17</v>
      </c>
      <c r="H51" s="52">
        <v>12000</v>
      </c>
      <c r="I51" s="52">
        <v>20000</v>
      </c>
      <c r="J51" s="52">
        <v>15252.06</v>
      </c>
      <c r="K51" s="55">
        <f t="shared" si="29"/>
        <v>124.11986487817144</v>
      </c>
      <c r="L51" s="55">
        <f t="shared" si="30"/>
        <v>76.260299999999987</v>
      </c>
    </row>
    <row r="52" spans="2:12" x14ac:dyDescent="0.35">
      <c r="B52" s="6"/>
      <c r="C52" s="20"/>
      <c r="D52" s="7"/>
      <c r="E52" s="7">
        <v>3213</v>
      </c>
      <c r="F52" s="28" t="s">
        <v>56</v>
      </c>
      <c r="G52" s="52">
        <f>2375.63+1536.82</f>
        <v>3912.45</v>
      </c>
      <c r="H52" s="52">
        <v>4000</v>
      </c>
      <c r="I52" s="52">
        <v>4000</v>
      </c>
      <c r="J52" s="52">
        <v>1525.58</v>
      </c>
      <c r="K52" s="55">
        <f t="shared" si="29"/>
        <v>38.992958376464877</v>
      </c>
      <c r="L52" s="55">
        <f t="shared" si="30"/>
        <v>38.139499999999998</v>
      </c>
    </row>
    <row r="53" spans="2:12" x14ac:dyDescent="0.35">
      <c r="B53" s="6"/>
      <c r="C53" s="20"/>
      <c r="D53" s="7"/>
      <c r="E53" s="7">
        <v>3214</v>
      </c>
      <c r="F53" s="28" t="s">
        <v>57</v>
      </c>
      <c r="G53" s="52">
        <v>1027.5</v>
      </c>
      <c r="H53" s="52">
        <v>500</v>
      </c>
      <c r="I53" s="52">
        <v>500</v>
      </c>
      <c r="J53" s="52">
        <v>691.5</v>
      </c>
      <c r="K53" s="55">
        <f t="shared" si="29"/>
        <v>67.299270072992698</v>
      </c>
      <c r="L53" s="55"/>
    </row>
    <row r="54" spans="2:12" x14ac:dyDescent="0.35">
      <c r="B54" s="6"/>
      <c r="C54" s="20"/>
      <c r="D54" s="6">
        <v>322</v>
      </c>
      <c r="E54" s="7"/>
      <c r="F54" s="10" t="s">
        <v>58</v>
      </c>
      <c r="G54" s="52">
        <f t="shared" ref="G54" si="49">SUM(G55:G60)</f>
        <v>89922.71</v>
      </c>
      <c r="H54" s="52">
        <f t="shared" ref="H54" si="50">SUM(H55:H60)</f>
        <v>110600</v>
      </c>
      <c r="I54" s="52">
        <f t="shared" ref="I54" si="51">SUM(I55:I60)</f>
        <v>95000</v>
      </c>
      <c r="J54" s="52">
        <f t="shared" ref="J54" si="52">SUM(J55:J60)</f>
        <v>107212.73999999998</v>
      </c>
      <c r="K54" s="55">
        <f t="shared" si="29"/>
        <v>119.22765672876181</v>
      </c>
      <c r="L54" s="55">
        <f t="shared" si="30"/>
        <v>112.85551578947366</v>
      </c>
    </row>
    <row r="55" spans="2:12" x14ac:dyDescent="0.35">
      <c r="B55" s="6"/>
      <c r="C55" s="20"/>
      <c r="D55" s="7"/>
      <c r="E55" s="7">
        <v>3221</v>
      </c>
      <c r="F55" s="28" t="s">
        <v>59</v>
      </c>
      <c r="G55" s="52">
        <f>15891.56+480.48+3078.34+4594.16+645.83</f>
        <v>24690.37</v>
      </c>
      <c r="H55" s="52">
        <v>33600</v>
      </c>
      <c r="I55" s="52">
        <v>13000</v>
      </c>
      <c r="J55" s="52">
        <v>26934.9</v>
      </c>
      <c r="K55" s="55">
        <f t="shared" si="29"/>
        <v>109.09071026477126</v>
      </c>
      <c r="L55" s="55">
        <f t="shared" si="30"/>
        <v>207.19153846153847</v>
      </c>
    </row>
    <row r="56" spans="2:12" x14ac:dyDescent="0.35">
      <c r="B56" s="6"/>
      <c r="C56" s="20"/>
      <c r="D56" s="7"/>
      <c r="E56" s="7">
        <v>3222</v>
      </c>
      <c r="F56" s="28" t="s">
        <v>60</v>
      </c>
      <c r="G56" s="52">
        <v>46556.65</v>
      </c>
      <c r="H56" s="52">
        <v>55000</v>
      </c>
      <c r="I56" s="52">
        <v>60000</v>
      </c>
      <c r="J56" s="52">
        <v>60216.78</v>
      </c>
      <c r="K56" s="55">
        <f t="shared" si="29"/>
        <v>129.34087826336304</v>
      </c>
      <c r="L56" s="55">
        <f t="shared" si="30"/>
        <v>100.36130000000001</v>
      </c>
    </row>
    <row r="57" spans="2:12" x14ac:dyDescent="0.35">
      <c r="B57" s="6"/>
      <c r="C57" s="20"/>
      <c r="D57" s="7"/>
      <c r="E57" s="7">
        <v>3223</v>
      </c>
      <c r="F57" s="28" t="s">
        <v>61</v>
      </c>
      <c r="G57" s="52">
        <f>6647.81+353.91</f>
        <v>7001.72</v>
      </c>
      <c r="H57" s="52">
        <v>10000</v>
      </c>
      <c r="I57" s="52">
        <v>12000</v>
      </c>
      <c r="J57" s="52">
        <v>9424.51</v>
      </c>
      <c r="K57" s="55">
        <f t="shared" si="29"/>
        <v>134.60278331609948</v>
      </c>
      <c r="L57" s="55">
        <f t="shared" si="30"/>
        <v>78.537583333333345</v>
      </c>
    </row>
    <row r="58" spans="2:12" x14ac:dyDescent="0.35">
      <c r="B58" s="6"/>
      <c r="C58" s="20"/>
      <c r="D58" s="7"/>
      <c r="E58" s="7">
        <v>3224</v>
      </c>
      <c r="F58" s="28" t="s">
        <v>108</v>
      </c>
      <c r="G58" s="52">
        <v>326.75</v>
      </c>
      <c r="H58" s="52">
        <v>1000</v>
      </c>
      <c r="I58" s="52">
        <v>2000</v>
      </c>
      <c r="J58" s="52">
        <v>1136.29</v>
      </c>
      <c r="K58" s="55">
        <f t="shared" si="29"/>
        <v>347.75516449885231</v>
      </c>
      <c r="L58" s="55">
        <f t="shared" si="30"/>
        <v>56.814500000000002</v>
      </c>
    </row>
    <row r="59" spans="2:12" x14ac:dyDescent="0.35">
      <c r="B59" s="6"/>
      <c r="C59" s="20"/>
      <c r="D59" s="7"/>
      <c r="E59" s="7">
        <v>3225</v>
      </c>
      <c r="F59" s="28" t="s">
        <v>62</v>
      </c>
      <c r="G59" s="52">
        <v>11347.22</v>
      </c>
      <c r="H59" s="52">
        <v>11000</v>
      </c>
      <c r="I59" s="52">
        <v>8000</v>
      </c>
      <c r="J59" s="52">
        <v>9500.26</v>
      </c>
      <c r="K59" s="55">
        <f t="shared" si="29"/>
        <v>83.723237938455412</v>
      </c>
      <c r="L59" s="55">
        <f t="shared" si="30"/>
        <v>118.75325000000001</v>
      </c>
    </row>
    <row r="60" spans="2:12" x14ac:dyDescent="0.35">
      <c r="B60" s="6"/>
      <c r="C60" s="20"/>
      <c r="D60" s="7"/>
      <c r="E60" s="7">
        <v>3227</v>
      </c>
      <c r="F60" s="28" t="s">
        <v>63</v>
      </c>
      <c r="G60" s="52">
        <v>0</v>
      </c>
      <c r="H60" s="52">
        <v>0</v>
      </c>
      <c r="I60" s="52">
        <v>0</v>
      </c>
      <c r="J60" s="52">
        <v>0</v>
      </c>
      <c r="K60" s="55" t="e">
        <f t="shared" si="29"/>
        <v>#DIV/0!</v>
      </c>
      <c r="L60" s="55" t="e">
        <f t="shared" si="30"/>
        <v>#DIV/0!</v>
      </c>
    </row>
    <row r="61" spans="2:12" x14ac:dyDescent="0.35">
      <c r="B61" s="6"/>
      <c r="C61" s="20"/>
      <c r="D61" s="7">
        <v>323</v>
      </c>
      <c r="E61" s="7"/>
      <c r="F61" s="10" t="s">
        <v>64</v>
      </c>
      <c r="G61" s="52">
        <f t="shared" ref="G61" si="53">SUM(G62:G70)</f>
        <v>58530.240000000005</v>
      </c>
      <c r="H61" s="52">
        <f t="shared" ref="H61" si="54">SUM(H62:H70)</f>
        <v>69833</v>
      </c>
      <c r="I61" s="52">
        <f t="shared" ref="I61" si="55">SUM(I62:I70)</f>
        <v>84335</v>
      </c>
      <c r="J61" s="52">
        <f t="shared" ref="J61" si="56">SUM(J62:J70)</f>
        <v>74476.659999999989</v>
      </c>
      <c r="K61" s="55">
        <f t="shared" si="29"/>
        <v>127.24475416468475</v>
      </c>
      <c r="L61" s="55">
        <f t="shared" si="30"/>
        <v>88.310499792494198</v>
      </c>
    </row>
    <row r="62" spans="2:12" x14ac:dyDescent="0.35">
      <c r="B62" s="6"/>
      <c r="C62" s="20"/>
      <c r="D62" s="7"/>
      <c r="E62" s="7">
        <v>3231</v>
      </c>
      <c r="F62" s="28" t="s">
        <v>65</v>
      </c>
      <c r="G62" s="52">
        <f>5026.91+66.08+940</f>
        <v>6032.99</v>
      </c>
      <c r="H62" s="52">
        <v>7000</v>
      </c>
      <c r="I62" s="52">
        <v>8000</v>
      </c>
      <c r="J62" s="52">
        <v>5868.83</v>
      </c>
      <c r="K62" s="55">
        <f t="shared" si="29"/>
        <v>97.278961178453798</v>
      </c>
      <c r="L62" s="55">
        <f t="shared" si="30"/>
        <v>73.360375000000005</v>
      </c>
    </row>
    <row r="63" spans="2:12" x14ac:dyDescent="0.35">
      <c r="B63" s="6"/>
      <c r="C63" s="20"/>
      <c r="D63" s="7"/>
      <c r="E63" s="7">
        <v>3232</v>
      </c>
      <c r="F63" s="28" t="s">
        <v>66</v>
      </c>
      <c r="G63" s="52">
        <v>8151.85</v>
      </c>
      <c r="H63" s="52">
        <v>7000</v>
      </c>
      <c r="I63" s="52">
        <v>8000</v>
      </c>
      <c r="J63" s="52">
        <v>15063.9</v>
      </c>
      <c r="K63" s="55">
        <f t="shared" si="29"/>
        <v>184.79118236964612</v>
      </c>
      <c r="L63" s="55">
        <f t="shared" si="30"/>
        <v>188.29875000000001</v>
      </c>
    </row>
    <row r="64" spans="2:12" x14ac:dyDescent="0.35">
      <c r="B64" s="6"/>
      <c r="C64" s="20"/>
      <c r="D64" s="7"/>
      <c r="E64" s="7">
        <v>3233</v>
      </c>
      <c r="F64" s="28" t="s">
        <v>67</v>
      </c>
      <c r="G64" s="52">
        <v>116.82</v>
      </c>
      <c r="H64" s="52">
        <v>128</v>
      </c>
      <c r="I64" s="52">
        <v>200</v>
      </c>
      <c r="J64" s="52">
        <v>138.06</v>
      </c>
      <c r="K64" s="55">
        <f t="shared" si="29"/>
        <v>118.18181818181819</v>
      </c>
      <c r="L64" s="55">
        <f t="shared" si="30"/>
        <v>69.03</v>
      </c>
    </row>
    <row r="65" spans="2:12" x14ac:dyDescent="0.35">
      <c r="B65" s="6"/>
      <c r="C65" s="20"/>
      <c r="D65" s="7"/>
      <c r="E65" s="7">
        <v>3234</v>
      </c>
      <c r="F65" s="28" t="s">
        <v>68</v>
      </c>
      <c r="G65" s="52">
        <f>1267.83+3670.77+1576.36</f>
        <v>6514.96</v>
      </c>
      <c r="H65" s="52">
        <v>9500</v>
      </c>
      <c r="I65" s="52">
        <v>11000</v>
      </c>
      <c r="J65" s="52">
        <v>9473.68</v>
      </c>
      <c r="K65" s="55">
        <f t="shared" si="29"/>
        <v>145.41424659552783</v>
      </c>
      <c r="L65" s="55">
        <f t="shared" si="30"/>
        <v>86.12436363636364</v>
      </c>
    </row>
    <row r="66" spans="2:12" x14ac:dyDescent="0.35">
      <c r="B66" s="6"/>
      <c r="C66" s="20"/>
      <c r="D66" s="7"/>
      <c r="E66" s="7">
        <v>3235</v>
      </c>
      <c r="F66" s="28" t="s">
        <v>69</v>
      </c>
      <c r="G66" s="52">
        <v>5972.49</v>
      </c>
      <c r="H66" s="52">
        <v>6635</v>
      </c>
      <c r="I66" s="52">
        <v>6635</v>
      </c>
      <c r="J66" s="52">
        <v>0</v>
      </c>
      <c r="K66" s="55">
        <f t="shared" si="29"/>
        <v>0</v>
      </c>
      <c r="L66" s="55">
        <f t="shared" si="30"/>
        <v>0</v>
      </c>
    </row>
    <row r="67" spans="2:12" x14ac:dyDescent="0.35">
      <c r="B67" s="6"/>
      <c r="C67" s="20"/>
      <c r="D67" s="7"/>
      <c r="E67" s="7">
        <v>3236</v>
      </c>
      <c r="F67" s="28" t="s">
        <v>70</v>
      </c>
      <c r="G67" s="52">
        <f>2616.72+115.24</f>
        <v>2731.9599999999996</v>
      </c>
      <c r="H67" s="52">
        <v>4000</v>
      </c>
      <c r="I67" s="52">
        <v>5000</v>
      </c>
      <c r="J67" s="52">
        <v>5130.9799999999996</v>
      </c>
      <c r="K67" s="55">
        <f t="shared" si="29"/>
        <v>187.81314514121729</v>
      </c>
      <c r="L67" s="55">
        <f t="shared" si="30"/>
        <v>102.61959999999999</v>
      </c>
    </row>
    <row r="68" spans="2:12" x14ac:dyDescent="0.35">
      <c r="B68" s="6"/>
      <c r="C68" s="20"/>
      <c r="D68" s="7"/>
      <c r="E68" s="7">
        <v>3237</v>
      </c>
      <c r="F68" s="28" t="s">
        <v>71</v>
      </c>
      <c r="G68" s="52">
        <f>11321.06+1787.45</f>
        <v>13108.51</v>
      </c>
      <c r="H68" s="52">
        <v>16500</v>
      </c>
      <c r="I68" s="52">
        <v>17500</v>
      </c>
      <c r="J68" s="52">
        <v>16471.43</v>
      </c>
      <c r="K68" s="55">
        <f t="shared" si="29"/>
        <v>125.65447941833206</v>
      </c>
      <c r="L68" s="55">
        <f t="shared" si="30"/>
        <v>94.122457142857144</v>
      </c>
    </row>
    <row r="69" spans="2:12" x14ac:dyDescent="0.35">
      <c r="B69" s="6"/>
      <c r="C69" s="20"/>
      <c r="D69" s="7"/>
      <c r="E69" s="7">
        <v>3238</v>
      </c>
      <c r="F69" s="28" t="s">
        <v>72</v>
      </c>
      <c r="G69" s="52">
        <v>8722.69</v>
      </c>
      <c r="H69" s="52">
        <v>12000</v>
      </c>
      <c r="I69" s="52">
        <v>13000</v>
      </c>
      <c r="J69" s="52">
        <v>11769.88</v>
      </c>
      <c r="K69" s="55">
        <f t="shared" si="29"/>
        <v>134.93406277192011</v>
      </c>
      <c r="L69" s="55">
        <f t="shared" si="30"/>
        <v>90.53753846153846</v>
      </c>
    </row>
    <row r="70" spans="2:12" x14ac:dyDescent="0.35">
      <c r="B70" s="6"/>
      <c r="C70" s="6"/>
      <c r="D70" s="7"/>
      <c r="E70" s="7">
        <v>3239</v>
      </c>
      <c r="F70" s="28" t="s">
        <v>73</v>
      </c>
      <c r="G70" s="52">
        <v>7177.97</v>
      </c>
      <c r="H70" s="52">
        <v>7070</v>
      </c>
      <c r="I70" s="52">
        <v>15000</v>
      </c>
      <c r="J70" s="52">
        <v>10559.9</v>
      </c>
      <c r="K70" s="55">
        <f t="shared" si="29"/>
        <v>147.11541006719168</v>
      </c>
      <c r="L70" s="55">
        <f t="shared" si="30"/>
        <v>70.399333333333331</v>
      </c>
    </row>
    <row r="71" spans="2:12" x14ac:dyDescent="0.35">
      <c r="B71" s="6"/>
      <c r="C71" s="6"/>
      <c r="D71" s="7">
        <v>329</v>
      </c>
      <c r="E71" s="7"/>
      <c r="F71" s="10" t="s">
        <v>74</v>
      </c>
      <c r="G71" s="52">
        <f t="shared" ref="G71" si="57">SUM(G72:G77)</f>
        <v>3590.2</v>
      </c>
      <c r="H71" s="52">
        <f t="shared" ref="H71" si="58">SUM(H72:H77)</f>
        <v>12067</v>
      </c>
      <c r="I71" s="52">
        <f t="shared" ref="I71" si="59">SUM(I72:I77)</f>
        <v>8600</v>
      </c>
      <c r="J71" s="52">
        <f t="shared" ref="J71" si="60">SUM(J72:J77)</f>
        <v>5174.7</v>
      </c>
      <c r="K71" s="55">
        <f t="shared" si="29"/>
        <v>144.13403153027687</v>
      </c>
      <c r="L71" s="55">
        <f t="shared" si="30"/>
        <v>60.170930232558142</v>
      </c>
    </row>
    <row r="72" spans="2:12" x14ac:dyDescent="0.35">
      <c r="B72" s="6"/>
      <c r="C72" s="6"/>
      <c r="D72" s="7"/>
      <c r="E72" s="7">
        <v>3291</v>
      </c>
      <c r="F72" s="28" t="s">
        <v>75</v>
      </c>
      <c r="G72" s="52">
        <v>1105.82</v>
      </c>
      <c r="H72" s="52">
        <v>2000</v>
      </c>
      <c r="I72" s="52">
        <v>2000</v>
      </c>
      <c r="J72" s="52">
        <v>627.08000000000004</v>
      </c>
      <c r="K72" s="55">
        <f t="shared" si="29"/>
        <v>56.707239876290906</v>
      </c>
      <c r="L72" s="55">
        <f t="shared" si="30"/>
        <v>31.354000000000003</v>
      </c>
    </row>
    <row r="73" spans="2:12" x14ac:dyDescent="0.35">
      <c r="B73" s="6"/>
      <c r="C73" s="6"/>
      <c r="D73" s="7"/>
      <c r="E73" s="7">
        <v>3292</v>
      </c>
      <c r="F73" s="28" t="s">
        <v>76</v>
      </c>
      <c r="G73" s="52">
        <v>1707.28</v>
      </c>
      <c r="H73" s="52">
        <v>9000</v>
      </c>
      <c r="I73" s="52">
        <v>5000</v>
      </c>
      <c r="J73" s="52">
        <v>1859.9</v>
      </c>
      <c r="K73" s="55">
        <f t="shared" si="29"/>
        <v>108.93936554050889</v>
      </c>
      <c r="L73" s="55">
        <f t="shared" si="30"/>
        <v>37.198</v>
      </c>
    </row>
    <row r="74" spans="2:12" x14ac:dyDescent="0.35">
      <c r="B74" s="6"/>
      <c r="C74" s="6"/>
      <c r="D74" s="7"/>
      <c r="E74" s="7">
        <v>3293</v>
      </c>
      <c r="F74" s="28" t="s">
        <v>77</v>
      </c>
      <c r="G74" s="52">
        <v>717.1</v>
      </c>
      <c r="H74" s="52">
        <v>1000</v>
      </c>
      <c r="I74" s="52">
        <v>1500</v>
      </c>
      <c r="J74" s="52">
        <v>2475</v>
      </c>
      <c r="K74" s="55">
        <f t="shared" si="29"/>
        <v>345.14014781759863</v>
      </c>
      <c r="L74" s="55">
        <f t="shared" si="30"/>
        <v>165</v>
      </c>
    </row>
    <row r="75" spans="2:12" x14ac:dyDescent="0.35">
      <c r="B75" s="6"/>
      <c r="C75" s="6"/>
      <c r="D75" s="7"/>
      <c r="E75" s="7">
        <v>3294</v>
      </c>
      <c r="F75" s="28" t="s">
        <v>78</v>
      </c>
      <c r="G75" s="52">
        <v>60</v>
      </c>
      <c r="H75" s="52">
        <v>67</v>
      </c>
      <c r="I75" s="52">
        <v>100</v>
      </c>
      <c r="J75" s="52">
        <v>132.72</v>
      </c>
      <c r="K75" s="55">
        <f t="shared" si="29"/>
        <v>221.20000000000002</v>
      </c>
      <c r="L75" s="55">
        <f t="shared" si="30"/>
        <v>132.72</v>
      </c>
    </row>
    <row r="76" spans="2:12" x14ac:dyDescent="0.35">
      <c r="B76" s="6"/>
      <c r="C76" s="6"/>
      <c r="D76" s="7"/>
      <c r="E76" s="7">
        <v>3295</v>
      </c>
      <c r="F76" s="28" t="s">
        <v>79</v>
      </c>
      <c r="G76" s="52">
        <v>0</v>
      </c>
      <c r="H76" s="52">
        <v>0</v>
      </c>
      <c r="I76" s="52">
        <v>0</v>
      </c>
      <c r="J76" s="52">
        <v>0</v>
      </c>
      <c r="K76" s="55" t="e">
        <f t="shared" si="29"/>
        <v>#DIV/0!</v>
      </c>
      <c r="L76" s="55" t="e">
        <f t="shared" si="30"/>
        <v>#DIV/0!</v>
      </c>
    </row>
    <row r="77" spans="2:12" x14ac:dyDescent="0.35">
      <c r="B77" s="6"/>
      <c r="C77" s="6"/>
      <c r="D77" s="7"/>
      <c r="E77" s="7">
        <v>3299</v>
      </c>
      <c r="F77" s="28" t="s">
        <v>74</v>
      </c>
      <c r="G77" s="52">
        <v>0</v>
      </c>
      <c r="H77" s="52">
        <v>0</v>
      </c>
      <c r="I77" s="52">
        <v>0</v>
      </c>
      <c r="J77" s="52">
        <v>80</v>
      </c>
      <c r="K77" s="55" t="e">
        <f t="shared" si="29"/>
        <v>#DIV/0!</v>
      </c>
      <c r="L77" s="55" t="e">
        <f t="shared" si="30"/>
        <v>#DIV/0!</v>
      </c>
    </row>
    <row r="78" spans="2:12" x14ac:dyDescent="0.35">
      <c r="B78" s="20"/>
      <c r="C78" s="20">
        <v>34</v>
      </c>
      <c r="D78" s="29"/>
      <c r="E78" s="20"/>
      <c r="F78" s="8" t="s">
        <v>80</v>
      </c>
      <c r="G78" s="54">
        <f t="shared" ref="G78" si="61">SUM(G79)</f>
        <v>1237.1400000000001</v>
      </c>
      <c r="H78" s="54">
        <f t="shared" ref="H78:J78" si="62">SUM(H79)</f>
        <v>1500</v>
      </c>
      <c r="I78" s="54">
        <f t="shared" si="62"/>
        <v>1565</v>
      </c>
      <c r="J78" s="54">
        <f t="shared" si="62"/>
        <v>1633.43</v>
      </c>
      <c r="K78" s="55">
        <f t="shared" si="29"/>
        <v>132.03275296247796</v>
      </c>
      <c r="L78" s="55">
        <f t="shared" si="30"/>
        <v>104.37252396166134</v>
      </c>
    </row>
    <row r="79" spans="2:12" x14ac:dyDescent="0.35">
      <c r="B79" s="6"/>
      <c r="C79" s="6"/>
      <c r="D79" s="7">
        <v>343</v>
      </c>
      <c r="E79" s="6"/>
      <c r="F79" s="10" t="s">
        <v>81</v>
      </c>
      <c r="G79" s="52">
        <f t="shared" ref="G79" si="63">SUM(G80:G82)</f>
        <v>1237.1400000000001</v>
      </c>
      <c r="H79" s="52">
        <f t="shared" ref="H79" si="64">SUM(H80:H82)</f>
        <v>1500</v>
      </c>
      <c r="I79" s="52">
        <f t="shared" ref="I79" si="65">SUM(I80:I82)</f>
        <v>1565</v>
      </c>
      <c r="J79" s="52">
        <f t="shared" ref="J79" si="66">SUM(J80:J82)</f>
        <v>1633.43</v>
      </c>
      <c r="K79" s="55">
        <f t="shared" si="29"/>
        <v>132.03275296247796</v>
      </c>
      <c r="L79" s="55">
        <f t="shared" si="30"/>
        <v>104.37252396166134</v>
      </c>
    </row>
    <row r="80" spans="2:12" x14ac:dyDescent="0.35">
      <c r="B80" s="6"/>
      <c r="C80" s="6"/>
      <c r="D80" s="7"/>
      <c r="E80" s="7">
        <v>3431</v>
      </c>
      <c r="F80" s="28" t="s">
        <v>82</v>
      </c>
      <c r="G80" s="52">
        <v>1237.1400000000001</v>
      </c>
      <c r="H80" s="52">
        <v>1500</v>
      </c>
      <c r="I80" s="52">
        <v>1565</v>
      </c>
      <c r="J80" s="52">
        <v>1633.43</v>
      </c>
      <c r="K80" s="55">
        <f t="shared" si="29"/>
        <v>132.03275296247796</v>
      </c>
      <c r="L80" s="55">
        <f t="shared" si="30"/>
        <v>104.37252396166134</v>
      </c>
    </row>
    <row r="81" spans="2:12" x14ac:dyDescent="0.35">
      <c r="B81" s="6"/>
      <c r="C81" s="6"/>
      <c r="D81" s="7"/>
      <c r="E81" s="7">
        <v>3432</v>
      </c>
      <c r="F81" s="28" t="s">
        <v>83</v>
      </c>
      <c r="G81" s="52">
        <v>0</v>
      </c>
      <c r="H81" s="52">
        <v>0</v>
      </c>
      <c r="I81" s="52">
        <v>0</v>
      </c>
      <c r="J81" s="52">
        <v>0</v>
      </c>
      <c r="K81" s="55" t="e">
        <f t="shared" si="29"/>
        <v>#DIV/0!</v>
      </c>
      <c r="L81" s="55"/>
    </row>
    <row r="82" spans="2:12" x14ac:dyDescent="0.35">
      <c r="B82" s="6"/>
      <c r="C82" s="6"/>
      <c r="D82" s="7"/>
      <c r="E82" s="7">
        <v>3433</v>
      </c>
      <c r="F82" s="28" t="s">
        <v>84</v>
      </c>
      <c r="G82" s="52">
        <v>0</v>
      </c>
      <c r="H82" s="52">
        <v>0</v>
      </c>
      <c r="I82" s="52">
        <v>0</v>
      </c>
      <c r="J82" s="52">
        <v>0</v>
      </c>
      <c r="K82" s="55" t="e">
        <f t="shared" si="29"/>
        <v>#DIV/0!</v>
      </c>
      <c r="L82" s="55" t="e">
        <f t="shared" si="30"/>
        <v>#DIV/0!</v>
      </c>
    </row>
    <row r="83" spans="2:12" x14ac:dyDescent="0.35">
      <c r="B83" s="20"/>
      <c r="C83" s="20">
        <v>38</v>
      </c>
      <c r="D83" s="29"/>
      <c r="E83" s="20"/>
      <c r="F83" s="8" t="s">
        <v>109</v>
      </c>
      <c r="G83" s="54">
        <f t="shared" ref="G83" si="67">SUM(G84)</f>
        <v>0</v>
      </c>
      <c r="H83" s="54">
        <f t="shared" ref="H83:J83" si="68">SUM(H84)</f>
        <v>0</v>
      </c>
      <c r="I83" s="54">
        <f t="shared" si="68"/>
        <v>0</v>
      </c>
      <c r="J83" s="54">
        <f t="shared" si="68"/>
        <v>1609.85</v>
      </c>
      <c r="K83" s="55" t="e">
        <f t="shared" si="29"/>
        <v>#DIV/0!</v>
      </c>
      <c r="L83" s="55" t="e">
        <f t="shared" si="30"/>
        <v>#DIV/0!</v>
      </c>
    </row>
    <row r="84" spans="2:12" x14ac:dyDescent="0.35">
      <c r="B84" s="6"/>
      <c r="C84" s="6"/>
      <c r="D84" s="7">
        <v>381</v>
      </c>
      <c r="E84" s="6"/>
      <c r="F84" s="10" t="s">
        <v>154</v>
      </c>
      <c r="G84" s="52">
        <f t="shared" ref="G84" si="69">SUM(G85:G86)</f>
        <v>0</v>
      </c>
      <c r="H84" s="52">
        <f t="shared" ref="H84" si="70">SUM(H85:H86)</f>
        <v>0</v>
      </c>
      <c r="I84" s="52">
        <f t="shared" ref="I84" si="71">SUM(I85:I86)</f>
        <v>0</v>
      </c>
      <c r="J84" s="52">
        <f t="shared" ref="J84" si="72">SUM(J85:J86)</f>
        <v>1609.85</v>
      </c>
      <c r="K84" s="55" t="e">
        <f t="shared" si="29"/>
        <v>#DIV/0!</v>
      </c>
      <c r="L84" s="55" t="e">
        <f t="shared" si="30"/>
        <v>#DIV/0!</v>
      </c>
    </row>
    <row r="85" spans="2:12" x14ac:dyDescent="0.35">
      <c r="B85" s="6"/>
      <c r="C85" s="6"/>
      <c r="D85" s="7"/>
      <c r="E85" s="7">
        <v>3811</v>
      </c>
      <c r="F85" s="28" t="s">
        <v>156</v>
      </c>
      <c r="G85" s="52">
        <v>0</v>
      </c>
      <c r="H85" s="52">
        <v>0</v>
      </c>
      <c r="I85" s="52">
        <v>0</v>
      </c>
      <c r="J85" s="52">
        <v>1609.85</v>
      </c>
      <c r="K85" s="55" t="e">
        <f t="shared" si="29"/>
        <v>#DIV/0!</v>
      </c>
      <c r="L85" s="55"/>
    </row>
    <row r="86" spans="2:12" x14ac:dyDescent="0.35">
      <c r="B86" s="6"/>
      <c r="C86" s="6"/>
      <c r="D86" s="7"/>
      <c r="E86" s="7" t="s">
        <v>155</v>
      </c>
      <c r="F86" s="28" t="s">
        <v>155</v>
      </c>
      <c r="G86" s="52">
        <v>0</v>
      </c>
      <c r="H86" s="52">
        <v>0</v>
      </c>
      <c r="I86" s="52">
        <v>0</v>
      </c>
      <c r="J86" s="52">
        <v>0</v>
      </c>
      <c r="K86" s="55" t="e">
        <f t="shared" si="29"/>
        <v>#DIV/0!</v>
      </c>
      <c r="L86" s="55" t="e">
        <f t="shared" si="30"/>
        <v>#DIV/0!</v>
      </c>
    </row>
    <row r="87" spans="2:12" x14ac:dyDescent="0.35">
      <c r="B87" s="8">
        <v>4</v>
      </c>
      <c r="C87" s="8"/>
      <c r="D87" s="8"/>
      <c r="E87" s="8"/>
      <c r="F87" s="19" t="s">
        <v>6</v>
      </c>
      <c r="G87" s="54">
        <f t="shared" ref="G87:G88" si="73">SUM(G88)</f>
        <v>3013.75</v>
      </c>
      <c r="H87" s="54">
        <f t="shared" ref="H87:J88" si="74">SUM(H88)</f>
        <v>30000</v>
      </c>
      <c r="I87" s="54">
        <f t="shared" si="74"/>
        <v>38000</v>
      </c>
      <c r="J87" s="54">
        <f t="shared" si="74"/>
        <v>1830</v>
      </c>
      <c r="K87" s="55">
        <f t="shared" si="29"/>
        <v>60.72169224388221</v>
      </c>
      <c r="L87" s="55">
        <f t="shared" si="30"/>
        <v>4.8157894736842106</v>
      </c>
    </row>
    <row r="88" spans="2:12" ht="26" x14ac:dyDescent="0.35">
      <c r="B88" s="5"/>
      <c r="C88" s="5">
        <v>42</v>
      </c>
      <c r="D88" s="5"/>
      <c r="E88" s="5"/>
      <c r="F88" s="19" t="s">
        <v>86</v>
      </c>
      <c r="G88" s="54">
        <f t="shared" si="73"/>
        <v>3013.75</v>
      </c>
      <c r="H88" s="54">
        <f t="shared" si="74"/>
        <v>30000</v>
      </c>
      <c r="I88" s="54">
        <f t="shared" si="74"/>
        <v>38000</v>
      </c>
      <c r="J88" s="54">
        <f t="shared" si="74"/>
        <v>1830</v>
      </c>
      <c r="K88" s="55">
        <f t="shared" si="29"/>
        <v>60.72169224388221</v>
      </c>
      <c r="L88" s="55">
        <f t="shared" si="30"/>
        <v>4.8157894736842106</v>
      </c>
    </row>
    <row r="89" spans="2:12" x14ac:dyDescent="0.35">
      <c r="B89" s="9"/>
      <c r="C89" s="9"/>
      <c r="D89" s="6">
        <v>422</v>
      </c>
      <c r="E89" s="6"/>
      <c r="F89" s="10" t="s">
        <v>87</v>
      </c>
      <c r="G89" s="52">
        <f t="shared" ref="G89" si="75">SUM(G90:G94)</f>
        <v>3013.75</v>
      </c>
      <c r="H89" s="52">
        <f t="shared" ref="H89" si="76">SUM(H90:H94)</f>
        <v>30000</v>
      </c>
      <c r="I89" s="52">
        <f t="shared" ref="I89" si="77">SUM(I90:I94)</f>
        <v>38000</v>
      </c>
      <c r="J89" s="52">
        <f t="shared" ref="J89" si="78">SUM(J90:J94)</f>
        <v>1830</v>
      </c>
      <c r="K89" s="55">
        <f t="shared" si="29"/>
        <v>60.72169224388221</v>
      </c>
      <c r="L89" s="55">
        <f t="shared" si="30"/>
        <v>4.8157894736842106</v>
      </c>
    </row>
    <row r="90" spans="2:12" x14ac:dyDescent="0.35">
      <c r="B90" s="9"/>
      <c r="C90" s="9"/>
      <c r="D90" s="6"/>
      <c r="E90" s="7">
        <v>4221</v>
      </c>
      <c r="F90" s="28" t="s">
        <v>88</v>
      </c>
      <c r="G90" s="52">
        <v>3013.75</v>
      </c>
      <c r="H90" s="52">
        <v>5000</v>
      </c>
      <c r="I90" s="52">
        <v>13000</v>
      </c>
      <c r="J90" s="52">
        <v>1830</v>
      </c>
      <c r="K90" s="55">
        <f t="shared" si="29"/>
        <v>60.72169224388221</v>
      </c>
      <c r="L90" s="55">
        <f t="shared" si="30"/>
        <v>14.076923076923077</v>
      </c>
    </row>
    <row r="91" spans="2:12" x14ac:dyDescent="0.35">
      <c r="B91" s="9"/>
      <c r="C91" s="9"/>
      <c r="D91" s="6"/>
      <c r="E91" s="7">
        <v>4222</v>
      </c>
      <c r="F91" s="28" t="s">
        <v>89</v>
      </c>
      <c r="G91" s="52">
        <v>0</v>
      </c>
      <c r="H91" s="52">
        <v>0</v>
      </c>
      <c r="I91" s="52">
        <v>0</v>
      </c>
      <c r="J91" s="52">
        <v>0</v>
      </c>
      <c r="K91" s="55"/>
      <c r="L91" s="55"/>
    </row>
    <row r="92" spans="2:12" x14ac:dyDescent="0.35">
      <c r="B92" s="9"/>
      <c r="C92" s="9"/>
      <c r="D92" s="6"/>
      <c r="E92" s="7">
        <v>4223</v>
      </c>
      <c r="F92" s="28" t="s">
        <v>90</v>
      </c>
      <c r="G92" s="52">
        <v>0</v>
      </c>
      <c r="H92" s="52">
        <v>0</v>
      </c>
      <c r="I92" s="52">
        <v>0</v>
      </c>
      <c r="J92" s="52">
        <v>0</v>
      </c>
      <c r="K92" s="55" t="e">
        <f t="shared" si="29"/>
        <v>#DIV/0!</v>
      </c>
      <c r="L92" s="55" t="e">
        <f t="shared" si="30"/>
        <v>#DIV/0!</v>
      </c>
    </row>
    <row r="93" spans="2:12" x14ac:dyDescent="0.35">
      <c r="B93" s="9"/>
      <c r="C93" s="9"/>
      <c r="D93" s="6"/>
      <c r="E93" s="7">
        <v>4226</v>
      </c>
      <c r="F93" s="28" t="s">
        <v>91</v>
      </c>
      <c r="G93" s="52">
        <v>0</v>
      </c>
      <c r="H93" s="52">
        <v>0</v>
      </c>
      <c r="I93" s="52">
        <v>0</v>
      </c>
      <c r="J93" s="52">
        <v>0</v>
      </c>
      <c r="K93" s="55" t="e">
        <f t="shared" si="29"/>
        <v>#DIV/0!</v>
      </c>
      <c r="L93" s="55" t="e">
        <f t="shared" si="30"/>
        <v>#DIV/0!</v>
      </c>
    </row>
    <row r="94" spans="2:12" x14ac:dyDescent="0.35">
      <c r="B94" s="9"/>
      <c r="C94" s="9"/>
      <c r="D94" s="6"/>
      <c r="E94" s="7">
        <v>4231</v>
      </c>
      <c r="F94" s="28" t="s">
        <v>165</v>
      </c>
      <c r="G94" s="52">
        <v>0</v>
      </c>
      <c r="H94" s="52">
        <v>25000</v>
      </c>
      <c r="I94" s="52">
        <v>25000</v>
      </c>
      <c r="J94" s="52">
        <v>0</v>
      </c>
      <c r="K94" s="55" t="e">
        <f t="shared" si="29"/>
        <v>#DIV/0!</v>
      </c>
      <c r="L94" s="55">
        <f t="shared" si="30"/>
        <v>0</v>
      </c>
    </row>
    <row r="95" spans="2:12" x14ac:dyDescent="0.35">
      <c r="B95" s="5"/>
      <c r="C95" s="5"/>
      <c r="D95" s="20"/>
      <c r="E95" s="29"/>
      <c r="F95" s="57"/>
      <c r="G95" s="54"/>
      <c r="H95" s="54"/>
      <c r="I95" s="54"/>
      <c r="J95" s="54"/>
      <c r="K95" s="53"/>
      <c r="L95" s="53"/>
    </row>
  </sheetData>
  <mergeCells count="7">
    <mergeCell ref="B8:F8"/>
    <mergeCell ref="B9:F9"/>
    <mergeCell ref="B37:F37"/>
    <mergeCell ref="B38:F38"/>
    <mergeCell ref="B2:L2"/>
    <mergeCell ref="B4:L4"/>
    <mergeCell ref="B6:L6"/>
  </mergeCells>
  <pageMargins left="0.31496062992125984" right="0.31496062992125984" top="0.35433070866141736" bottom="0.35433070866141736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2"/>
  <sheetViews>
    <sheetView topLeftCell="A4" workbookViewId="0">
      <selection activeCell="E26" sqref="E26"/>
    </sheetView>
  </sheetViews>
  <sheetFormatPr defaultRowHeight="14.5" x14ac:dyDescent="0.35"/>
  <cols>
    <col min="2" max="2" width="37.7265625" customWidth="1"/>
    <col min="3" max="6" width="25.26953125" customWidth="1"/>
    <col min="7" max="8" width="15.7265625" customWidth="1"/>
  </cols>
  <sheetData>
    <row r="1" spans="2:8" ht="18" x14ac:dyDescent="0.35">
      <c r="B1" s="2"/>
      <c r="C1" s="2"/>
      <c r="D1" s="2"/>
      <c r="E1" s="2"/>
      <c r="F1" s="3"/>
      <c r="G1" s="3"/>
      <c r="H1" s="3"/>
    </row>
    <row r="2" spans="2:8" ht="15.75" customHeight="1" x14ac:dyDescent="0.35">
      <c r="B2" s="67" t="s">
        <v>113</v>
      </c>
      <c r="C2" s="67"/>
      <c r="D2" s="67"/>
      <c r="E2" s="67"/>
      <c r="F2" s="67"/>
      <c r="G2" s="67"/>
      <c r="H2" s="67"/>
    </row>
    <row r="3" spans="2:8" ht="18" x14ac:dyDescent="0.35">
      <c r="B3" s="2"/>
      <c r="C3" s="2"/>
      <c r="D3" s="2"/>
      <c r="E3" s="2"/>
      <c r="F3" s="3"/>
      <c r="G3" s="3"/>
      <c r="H3" s="3"/>
    </row>
    <row r="4" spans="2:8" ht="26" x14ac:dyDescent="0.35">
      <c r="B4" s="35" t="s">
        <v>7</v>
      </c>
      <c r="C4" s="66" t="s">
        <v>161</v>
      </c>
      <c r="D4" s="35" t="s">
        <v>152</v>
      </c>
      <c r="E4" s="35" t="s">
        <v>153</v>
      </c>
      <c r="F4" s="35" t="s">
        <v>162</v>
      </c>
      <c r="G4" s="35" t="s">
        <v>12</v>
      </c>
      <c r="H4" s="35" t="s">
        <v>26</v>
      </c>
    </row>
    <row r="5" spans="2:8" x14ac:dyDescent="0.35"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 t="s">
        <v>13</v>
      </c>
      <c r="H5" s="35" t="s">
        <v>14</v>
      </c>
    </row>
    <row r="6" spans="2:8" x14ac:dyDescent="0.35">
      <c r="B6" s="42" t="s">
        <v>24</v>
      </c>
      <c r="C6" s="54">
        <f>SUM(C7+C10+C13+C16+C18)</f>
        <v>878217.67</v>
      </c>
      <c r="D6" s="54">
        <f>SUM(D7+D10+D13+D16+D18)</f>
        <v>1243895.29</v>
      </c>
      <c r="E6" s="54">
        <f>SUM(E7+E10+E13+E16+E18)</f>
        <v>1283395.29</v>
      </c>
      <c r="F6" s="54">
        <f>SUM(F7+F10+F13+F16+F18)</f>
        <v>1219044.48</v>
      </c>
      <c r="G6" s="55">
        <f>SUM(F6/C6*100)</f>
        <v>138.8089219384529</v>
      </c>
      <c r="H6" s="55">
        <f>SUM(F6/E6*100)</f>
        <v>94.985893239486643</v>
      </c>
    </row>
    <row r="7" spans="2:8" x14ac:dyDescent="0.35">
      <c r="B7" s="5" t="s">
        <v>22</v>
      </c>
      <c r="C7" s="54">
        <f>SUM(C8:C8)</f>
        <v>676947.55</v>
      </c>
      <c r="D7" s="54">
        <f>SUM(D8:D8)</f>
        <v>1007500</v>
      </c>
      <c r="E7" s="54">
        <f>SUM(E8:E8)</f>
        <v>1032000</v>
      </c>
      <c r="F7" s="54">
        <f>SUM(F8:F8)</f>
        <v>978338.69</v>
      </c>
      <c r="G7" s="55">
        <f t="shared" ref="G7:G32" si="0">SUM(F7/C7*100)</f>
        <v>144.52208151133718</v>
      </c>
      <c r="H7" s="55">
        <f t="shared" ref="H7:H32" si="1">SUM(F7/E7*100)</f>
        <v>94.800260658914723</v>
      </c>
    </row>
    <row r="8" spans="2:8" x14ac:dyDescent="0.35">
      <c r="B8" s="27" t="s">
        <v>145</v>
      </c>
      <c r="C8" s="53">
        <v>676947.55</v>
      </c>
      <c r="D8" s="52">
        <v>1007500</v>
      </c>
      <c r="E8" s="52">
        <v>1032000</v>
      </c>
      <c r="F8" s="53">
        <v>978338.69</v>
      </c>
      <c r="G8" s="55">
        <f t="shared" si="0"/>
        <v>144.52208151133718</v>
      </c>
      <c r="H8" s="55">
        <f t="shared" si="1"/>
        <v>94.800260658914723</v>
      </c>
    </row>
    <row r="9" spans="2:8" x14ac:dyDescent="0.35">
      <c r="B9" s="26"/>
      <c r="C9" s="53"/>
      <c r="D9" s="52"/>
      <c r="E9" s="52"/>
      <c r="F9" s="53"/>
      <c r="G9" s="55"/>
      <c r="H9" s="55"/>
    </row>
    <row r="10" spans="2:8" x14ac:dyDescent="0.35">
      <c r="B10" s="5" t="s">
        <v>21</v>
      </c>
      <c r="C10" s="54">
        <f t="shared" ref="C10" si="2">SUM(C11:C12)</f>
        <v>198439.72</v>
      </c>
      <c r="D10" s="54">
        <f t="shared" ref="D10:F10" si="3">SUM(D11:D12)</f>
        <v>230000</v>
      </c>
      <c r="E10" s="54">
        <f t="shared" ref="E10" si="4">SUM(E11:E12)</f>
        <v>245000</v>
      </c>
      <c r="F10" s="54">
        <f t="shared" si="3"/>
        <v>234237.44</v>
      </c>
      <c r="G10" s="55">
        <f t="shared" si="0"/>
        <v>118.03959408932849</v>
      </c>
      <c r="H10" s="55">
        <f t="shared" si="1"/>
        <v>95.607118367346942</v>
      </c>
    </row>
    <row r="11" spans="2:8" x14ac:dyDescent="0.35">
      <c r="B11" s="25" t="s">
        <v>146</v>
      </c>
      <c r="C11" s="53">
        <f>198434.9+4.82</f>
        <v>198439.72</v>
      </c>
      <c r="D11" s="52">
        <v>230000</v>
      </c>
      <c r="E11" s="52">
        <v>245000</v>
      </c>
      <c r="F11" s="53">
        <v>234237.44</v>
      </c>
      <c r="G11" s="55">
        <f t="shared" si="0"/>
        <v>118.03959408932849</v>
      </c>
      <c r="H11" s="55">
        <f t="shared" si="1"/>
        <v>95.607118367346942</v>
      </c>
    </row>
    <row r="12" spans="2:8" x14ac:dyDescent="0.35">
      <c r="B12" s="26"/>
      <c r="C12" s="53"/>
      <c r="D12" s="52"/>
      <c r="E12" s="52"/>
      <c r="F12" s="53"/>
      <c r="G12" s="55"/>
      <c r="H12" s="55"/>
    </row>
    <row r="13" spans="2:8" x14ac:dyDescent="0.35">
      <c r="B13" s="5" t="s">
        <v>93</v>
      </c>
      <c r="C13" s="54">
        <f t="shared" ref="C13" si="5">SUM(C14:C15)</f>
        <v>2330.4</v>
      </c>
      <c r="D13" s="54">
        <f t="shared" ref="D13:F13" si="6">SUM(D14:D15)</f>
        <v>3000</v>
      </c>
      <c r="E13" s="54">
        <f t="shared" ref="E13" si="7">SUM(E14:E15)</f>
        <v>3000</v>
      </c>
      <c r="F13" s="54">
        <f t="shared" si="6"/>
        <v>3521</v>
      </c>
      <c r="G13" s="55">
        <f t="shared" si="0"/>
        <v>151.08994164091999</v>
      </c>
      <c r="H13" s="55">
        <f t="shared" si="1"/>
        <v>117.36666666666666</v>
      </c>
    </row>
    <row r="14" spans="2:8" x14ac:dyDescent="0.35">
      <c r="B14" s="41" t="s">
        <v>115</v>
      </c>
      <c r="C14" s="53">
        <v>0</v>
      </c>
      <c r="D14" s="52">
        <v>0</v>
      </c>
      <c r="E14" s="52">
        <v>0</v>
      </c>
      <c r="F14" s="53">
        <v>0</v>
      </c>
      <c r="G14" s="55" t="e">
        <f t="shared" si="0"/>
        <v>#DIV/0!</v>
      </c>
      <c r="H14" s="55"/>
    </row>
    <row r="15" spans="2:8" x14ac:dyDescent="0.35">
      <c r="B15" s="25" t="s">
        <v>147</v>
      </c>
      <c r="C15" s="53">
        <v>2330.4</v>
      </c>
      <c r="D15" s="52">
        <v>3000</v>
      </c>
      <c r="E15" s="52">
        <v>3000</v>
      </c>
      <c r="F15" s="53">
        <v>3521</v>
      </c>
      <c r="G15" s="55">
        <f t="shared" si="0"/>
        <v>151.08994164091999</v>
      </c>
      <c r="H15" s="55">
        <f t="shared" si="1"/>
        <v>117.36666666666666</v>
      </c>
    </row>
    <row r="16" spans="2:8" x14ac:dyDescent="0.35">
      <c r="B16" s="64" t="s">
        <v>128</v>
      </c>
      <c r="C16" s="54">
        <f t="shared" ref="C16" si="8">SUM(C17:C18)</f>
        <v>500</v>
      </c>
      <c r="D16" s="52">
        <f t="shared" ref="D16:E16" si="9">SUM(D17)</f>
        <v>0</v>
      </c>
      <c r="E16" s="52">
        <f t="shared" si="9"/>
        <v>0</v>
      </c>
      <c r="F16" s="54">
        <f t="shared" ref="F16" si="10">SUM(F17:F18)</f>
        <v>2947.35</v>
      </c>
      <c r="G16" s="55"/>
      <c r="H16" s="55" t="e">
        <f t="shared" si="1"/>
        <v>#DIV/0!</v>
      </c>
    </row>
    <row r="17" spans="2:8" x14ac:dyDescent="0.35">
      <c r="B17" s="58" t="s">
        <v>129</v>
      </c>
      <c r="C17" s="53">
        <v>500</v>
      </c>
      <c r="D17" s="52">
        <v>0</v>
      </c>
      <c r="E17" s="52">
        <v>0</v>
      </c>
      <c r="F17" s="53">
        <v>2947.35</v>
      </c>
      <c r="G17" s="55"/>
      <c r="H17" s="55" t="e">
        <f t="shared" si="1"/>
        <v>#DIV/0!</v>
      </c>
    </row>
    <row r="18" spans="2:8" x14ac:dyDescent="0.35">
      <c r="B18" s="19" t="s">
        <v>116</v>
      </c>
      <c r="C18" s="55">
        <v>0</v>
      </c>
      <c r="D18" s="54">
        <v>3395.29</v>
      </c>
      <c r="E18" s="54">
        <v>3395.29</v>
      </c>
      <c r="F18" s="55">
        <v>0</v>
      </c>
      <c r="G18" s="55" t="e">
        <f t="shared" si="0"/>
        <v>#DIV/0!</v>
      </c>
      <c r="H18" s="55">
        <f t="shared" si="1"/>
        <v>0</v>
      </c>
    </row>
    <row r="19" spans="2:8" ht="15.75" customHeight="1" x14ac:dyDescent="0.35">
      <c r="B19" s="42" t="s">
        <v>23</v>
      </c>
      <c r="C19" s="54">
        <f>SUM(C20+C24+C27+C30+C32)</f>
        <v>880385.8600000001</v>
      </c>
      <c r="D19" s="54">
        <f>SUM(D20+D24+D27+D30+D32)</f>
        <v>1240500</v>
      </c>
      <c r="E19" s="54">
        <f>SUM(E20+E24+E27+E30+E32)</f>
        <v>1280000</v>
      </c>
      <c r="F19" s="54">
        <f>SUM(F20+F24+F27+F30+F32)</f>
        <v>1183745.79</v>
      </c>
      <c r="G19" s="55">
        <f t="shared" si="0"/>
        <v>134.45761043913177</v>
      </c>
      <c r="H19" s="55">
        <f t="shared" si="1"/>
        <v>92.480139843749996</v>
      </c>
    </row>
    <row r="20" spans="2:8" ht="15.75" customHeight="1" x14ac:dyDescent="0.35">
      <c r="B20" s="5" t="s">
        <v>22</v>
      </c>
      <c r="C20" s="54">
        <f>SUM(C21:C22)</f>
        <v>676947.55</v>
      </c>
      <c r="D20" s="54">
        <f>SUM(D21:D22)</f>
        <v>1007500</v>
      </c>
      <c r="E20" s="54">
        <f>SUM(E21:E22)</f>
        <v>1032000</v>
      </c>
      <c r="F20" s="54">
        <f>SUM(F21:F22)</f>
        <v>978338.69</v>
      </c>
      <c r="G20" s="55">
        <f t="shared" si="0"/>
        <v>144.52208151133718</v>
      </c>
      <c r="H20" s="55">
        <f t="shared" si="1"/>
        <v>94.800260658914723</v>
      </c>
    </row>
    <row r="21" spans="2:8" ht="26" x14ac:dyDescent="0.35">
      <c r="B21" s="27" t="s">
        <v>148</v>
      </c>
      <c r="C21" s="53">
        <v>676947.55</v>
      </c>
      <c r="D21" s="52">
        <v>1007500</v>
      </c>
      <c r="E21" s="52">
        <v>1032000</v>
      </c>
      <c r="F21" s="53">
        <v>978338.69</v>
      </c>
      <c r="G21" s="55">
        <f t="shared" si="0"/>
        <v>144.52208151133718</v>
      </c>
      <c r="H21" s="55">
        <f t="shared" si="1"/>
        <v>94.800260658914723</v>
      </c>
    </row>
    <row r="22" spans="2:8" x14ac:dyDescent="0.35">
      <c r="B22" s="26" t="s">
        <v>92</v>
      </c>
      <c r="C22" s="53">
        <v>0</v>
      </c>
      <c r="D22" s="52">
        <v>0</v>
      </c>
      <c r="E22" s="52">
        <v>0</v>
      </c>
      <c r="F22" s="53">
        <v>0</v>
      </c>
      <c r="G22" s="55"/>
      <c r="H22" s="55" t="e">
        <f t="shared" si="1"/>
        <v>#DIV/0!</v>
      </c>
    </row>
    <row r="23" spans="2:8" x14ac:dyDescent="0.35">
      <c r="B23" s="26"/>
      <c r="C23" s="53"/>
      <c r="D23" s="52"/>
      <c r="E23" s="52"/>
      <c r="F23" s="53"/>
      <c r="G23" s="55"/>
      <c r="H23" s="55"/>
    </row>
    <row r="24" spans="2:8" x14ac:dyDescent="0.35">
      <c r="B24" s="5" t="s">
        <v>21</v>
      </c>
      <c r="C24" s="54">
        <f t="shared" ref="C24" si="11">SUM(C25:C26)</f>
        <v>200607.91</v>
      </c>
      <c r="D24" s="54">
        <f t="shared" ref="D24:F24" si="12">SUM(D25:D26)</f>
        <v>230000</v>
      </c>
      <c r="E24" s="54">
        <f t="shared" ref="E24" si="13">SUM(E25:E26)</f>
        <v>245000</v>
      </c>
      <c r="F24" s="54">
        <f t="shared" si="12"/>
        <v>198938.75</v>
      </c>
      <c r="G24" s="55">
        <f t="shared" si="0"/>
        <v>99.167949060433358</v>
      </c>
      <c r="H24" s="55">
        <f t="shared" si="1"/>
        <v>81.199489795918367</v>
      </c>
    </row>
    <row r="25" spans="2:8" x14ac:dyDescent="0.35">
      <c r="B25" s="25" t="s">
        <v>146</v>
      </c>
      <c r="C25" s="53">
        <v>200607.91</v>
      </c>
      <c r="D25" s="52">
        <v>230000</v>
      </c>
      <c r="E25" s="52">
        <v>245000</v>
      </c>
      <c r="F25" s="53">
        <f>1183745.79-984807.04</f>
        <v>198938.75</v>
      </c>
      <c r="G25" s="55">
        <f t="shared" si="0"/>
        <v>99.167949060433358</v>
      </c>
      <c r="H25" s="55">
        <f t="shared" si="1"/>
        <v>81.199489795918367</v>
      </c>
    </row>
    <row r="26" spans="2:8" x14ac:dyDescent="0.35">
      <c r="B26" s="26"/>
      <c r="C26" s="53"/>
      <c r="D26" s="52"/>
      <c r="E26" s="52"/>
      <c r="F26" s="53"/>
      <c r="G26" s="55"/>
      <c r="H26" s="55"/>
    </row>
    <row r="27" spans="2:8" x14ac:dyDescent="0.35">
      <c r="B27" s="19" t="s">
        <v>93</v>
      </c>
      <c r="C27" s="54">
        <f t="shared" ref="C27" si="14">SUM(C28:C29)</f>
        <v>2330.4</v>
      </c>
      <c r="D27" s="54">
        <f t="shared" ref="D27:F27" si="15">SUM(D28:D29)</f>
        <v>3000</v>
      </c>
      <c r="E27" s="54">
        <f t="shared" ref="E27" si="16">SUM(E28:E29)</f>
        <v>3000</v>
      </c>
      <c r="F27" s="54">
        <f t="shared" si="15"/>
        <v>3521</v>
      </c>
      <c r="G27" s="55">
        <f t="shared" si="0"/>
        <v>151.08994164091999</v>
      </c>
      <c r="H27" s="55">
        <f t="shared" si="1"/>
        <v>117.36666666666666</v>
      </c>
    </row>
    <row r="28" spans="2:8" x14ac:dyDescent="0.35">
      <c r="B28" s="58" t="s">
        <v>114</v>
      </c>
      <c r="C28" s="53">
        <v>0</v>
      </c>
      <c r="D28" s="52"/>
      <c r="E28" s="52"/>
      <c r="F28" s="53">
        <v>0</v>
      </c>
      <c r="G28" s="55" t="e">
        <f t="shared" si="0"/>
        <v>#DIV/0!</v>
      </c>
      <c r="H28" s="55"/>
    </row>
    <row r="29" spans="2:8" x14ac:dyDescent="0.35">
      <c r="B29" s="25" t="s">
        <v>147</v>
      </c>
      <c r="C29" s="53">
        <v>2330.4</v>
      </c>
      <c r="D29" s="52">
        <v>3000</v>
      </c>
      <c r="E29" s="52">
        <v>3000</v>
      </c>
      <c r="F29" s="53">
        <v>3521</v>
      </c>
      <c r="G29" s="55">
        <f t="shared" si="0"/>
        <v>151.08994164091999</v>
      </c>
      <c r="H29" s="55">
        <f t="shared" si="1"/>
        <v>117.36666666666666</v>
      </c>
    </row>
    <row r="30" spans="2:8" x14ac:dyDescent="0.35">
      <c r="B30" s="19" t="s">
        <v>128</v>
      </c>
      <c r="C30" s="54">
        <f t="shared" ref="C30" si="17">SUM(C31:C32)</f>
        <v>500</v>
      </c>
      <c r="D30" s="52">
        <f t="shared" ref="D30:E30" si="18">SUM(D31)</f>
        <v>0</v>
      </c>
      <c r="E30" s="52">
        <f t="shared" si="18"/>
        <v>0</v>
      </c>
      <c r="F30" s="54">
        <f t="shared" ref="F30" si="19">SUM(F31:F32)</f>
        <v>2947.35</v>
      </c>
      <c r="G30" s="55"/>
      <c r="H30" s="55" t="e">
        <f t="shared" si="1"/>
        <v>#DIV/0!</v>
      </c>
    </row>
    <row r="31" spans="2:8" x14ac:dyDescent="0.35">
      <c r="B31" s="64" t="s">
        <v>130</v>
      </c>
      <c r="C31" s="53">
        <v>500</v>
      </c>
      <c r="D31" s="52">
        <v>0</v>
      </c>
      <c r="E31" s="52">
        <v>0</v>
      </c>
      <c r="F31" s="53">
        <v>2947.35</v>
      </c>
      <c r="G31" s="55"/>
      <c r="H31" s="55" t="e">
        <f t="shared" si="1"/>
        <v>#DIV/0!</v>
      </c>
    </row>
    <row r="32" spans="2:8" x14ac:dyDescent="0.35">
      <c r="B32" s="5" t="s">
        <v>94</v>
      </c>
      <c r="C32" s="55">
        <v>0</v>
      </c>
      <c r="D32" s="54">
        <v>0</v>
      </c>
      <c r="E32" s="54">
        <v>0</v>
      </c>
      <c r="F32" s="55">
        <v>0</v>
      </c>
      <c r="G32" s="55" t="e">
        <f t="shared" si="0"/>
        <v>#DIV/0!</v>
      </c>
      <c r="H32" s="55" t="e">
        <f t="shared" si="1"/>
        <v>#DIV/0!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3"/>
  <sheetViews>
    <sheetView workbookViewId="0">
      <selection activeCell="F10" sqref="F10"/>
    </sheetView>
  </sheetViews>
  <sheetFormatPr defaultRowHeight="14.5" x14ac:dyDescent="0.35"/>
  <cols>
    <col min="2" max="2" width="37.7265625" customWidth="1"/>
    <col min="3" max="6" width="25.26953125" customWidth="1"/>
    <col min="7" max="8" width="15.7265625" customWidth="1"/>
  </cols>
  <sheetData>
    <row r="1" spans="2:8" ht="18" x14ac:dyDescent="0.35">
      <c r="B1" s="2"/>
      <c r="C1" s="2"/>
      <c r="D1" s="2"/>
      <c r="E1" s="2"/>
      <c r="F1" s="3"/>
      <c r="G1" s="3"/>
      <c r="H1" s="3"/>
    </row>
    <row r="2" spans="2:8" ht="15.75" customHeight="1" x14ac:dyDescent="0.35">
      <c r="B2" s="67" t="s">
        <v>117</v>
      </c>
      <c r="C2" s="67"/>
      <c r="D2" s="67"/>
      <c r="E2" s="67"/>
      <c r="F2" s="67"/>
      <c r="G2" s="67"/>
      <c r="H2" s="67"/>
    </row>
    <row r="3" spans="2:8" ht="18" x14ac:dyDescent="0.35">
      <c r="B3" s="2"/>
      <c r="C3" s="2"/>
      <c r="D3" s="2"/>
      <c r="E3" s="2"/>
      <c r="F3" s="3"/>
      <c r="G3" s="3"/>
      <c r="H3" s="3"/>
    </row>
    <row r="4" spans="2:8" ht="26" x14ac:dyDescent="0.35">
      <c r="B4" s="35" t="s">
        <v>7</v>
      </c>
      <c r="C4" s="66" t="s">
        <v>161</v>
      </c>
      <c r="D4" s="35" t="s">
        <v>152</v>
      </c>
      <c r="E4" s="35" t="s">
        <v>153</v>
      </c>
      <c r="F4" s="35" t="s">
        <v>162</v>
      </c>
      <c r="G4" s="35" t="s">
        <v>12</v>
      </c>
      <c r="H4" s="35" t="s">
        <v>26</v>
      </c>
    </row>
    <row r="5" spans="2:8" x14ac:dyDescent="0.35"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 t="s">
        <v>13</v>
      </c>
      <c r="H5" s="35" t="s">
        <v>14</v>
      </c>
    </row>
    <row r="6" spans="2:8" ht="15.75" customHeight="1" x14ac:dyDescent="0.35">
      <c r="B6" s="5" t="s">
        <v>23</v>
      </c>
      <c r="C6" s="54">
        <f t="shared" ref="C6:C7" si="0">SUM(C7)</f>
        <v>880385.86</v>
      </c>
      <c r="D6" s="54">
        <f t="shared" ref="D6:F6" si="1">SUM(D7)</f>
        <v>1240500</v>
      </c>
      <c r="E6" s="54">
        <f t="shared" si="1"/>
        <v>1280000</v>
      </c>
      <c r="F6" s="54">
        <f t="shared" si="1"/>
        <v>1183745.79</v>
      </c>
      <c r="G6" s="55">
        <f>SUM(F6/C6*100)</f>
        <v>134.45761043913177</v>
      </c>
      <c r="H6" s="55">
        <f>SUM(F6/E6*100)</f>
        <v>92.480139843749996</v>
      </c>
    </row>
    <row r="7" spans="2:8" ht="15.75" customHeight="1" x14ac:dyDescent="0.35">
      <c r="B7" s="5" t="s">
        <v>95</v>
      </c>
      <c r="C7" s="54">
        <f t="shared" si="0"/>
        <v>880385.86</v>
      </c>
      <c r="D7" s="54">
        <f t="shared" ref="D7:F7" si="2">SUM(D8)</f>
        <v>1240500</v>
      </c>
      <c r="E7" s="54">
        <f t="shared" si="2"/>
        <v>1280000</v>
      </c>
      <c r="F7" s="54">
        <f t="shared" si="2"/>
        <v>1183745.79</v>
      </c>
      <c r="G7" s="55">
        <f t="shared" ref="G7:G10" si="3">SUM(F7/C7*100)</f>
        <v>134.45761043913177</v>
      </c>
      <c r="H7" s="55">
        <f t="shared" ref="H7:H10" si="4">SUM(F7/E7*100)</f>
        <v>92.480139843749996</v>
      </c>
    </row>
    <row r="8" spans="2:8" x14ac:dyDescent="0.35">
      <c r="B8" s="41" t="s">
        <v>96</v>
      </c>
      <c r="C8" s="52">
        <f t="shared" ref="C8" si="5">+C9+C10</f>
        <v>880385.86</v>
      </c>
      <c r="D8" s="52">
        <f t="shared" ref="D8:F8" si="6">+D9+D10</f>
        <v>1240500</v>
      </c>
      <c r="E8" s="52">
        <f t="shared" ref="E8" si="7">+E9+E10</f>
        <v>1280000</v>
      </c>
      <c r="F8" s="52">
        <f t="shared" si="6"/>
        <v>1183745.79</v>
      </c>
      <c r="G8" s="55">
        <f t="shared" si="3"/>
        <v>134.45761043913177</v>
      </c>
      <c r="H8" s="55">
        <f t="shared" si="4"/>
        <v>92.480139843749996</v>
      </c>
    </row>
    <row r="9" spans="2:8" x14ac:dyDescent="0.35">
      <c r="B9" s="28" t="s">
        <v>97</v>
      </c>
      <c r="C9" s="53">
        <f>880385.86-46795.72</f>
        <v>833590.14</v>
      </c>
      <c r="D9" s="52">
        <v>1185500</v>
      </c>
      <c r="E9" s="52">
        <v>1220000</v>
      </c>
      <c r="F9" s="53">
        <f>1183745.79-60216.78</f>
        <v>1123529.01</v>
      </c>
      <c r="G9" s="55">
        <f t="shared" si="3"/>
        <v>134.78194571735219</v>
      </c>
      <c r="H9" s="55">
        <f t="shared" si="4"/>
        <v>92.092541803278692</v>
      </c>
    </row>
    <row r="10" spans="2:8" x14ac:dyDescent="0.35">
      <c r="B10" s="10" t="s">
        <v>98</v>
      </c>
      <c r="C10" s="52">
        <v>46795.72</v>
      </c>
      <c r="D10" s="52">
        <v>55000</v>
      </c>
      <c r="E10" s="52">
        <v>60000</v>
      </c>
      <c r="F10" s="52">
        <v>60216.78</v>
      </c>
      <c r="G10" s="55">
        <f t="shared" si="3"/>
        <v>128.68010151355722</v>
      </c>
      <c r="H10" s="55">
        <f t="shared" si="4"/>
        <v>100.36130000000001</v>
      </c>
    </row>
    <row r="11" spans="2:8" x14ac:dyDescent="0.35">
      <c r="B11" s="5"/>
      <c r="C11" s="52"/>
      <c r="D11" s="52"/>
      <c r="E11" s="56"/>
      <c r="F11" s="53"/>
      <c r="G11" s="53"/>
      <c r="H11" s="53"/>
    </row>
    <row r="12" spans="2:8" x14ac:dyDescent="0.35">
      <c r="B12" s="25"/>
      <c r="C12" s="52"/>
      <c r="D12" s="52"/>
      <c r="E12" s="56"/>
      <c r="F12" s="53"/>
      <c r="G12" s="53"/>
      <c r="H12" s="53"/>
    </row>
    <row r="13" spans="2:8" x14ac:dyDescent="0.35">
      <c r="B13" s="9"/>
      <c r="C13" s="52"/>
      <c r="D13" s="52"/>
      <c r="E13" s="56"/>
      <c r="F13" s="53"/>
      <c r="G13" s="53"/>
      <c r="H13" s="5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91"/>
  <sheetViews>
    <sheetView workbookViewId="0">
      <selection activeCell="H77" sqref="H77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19" customWidth="1"/>
    <col min="5" max="5" width="37.453125" customWidth="1"/>
    <col min="6" max="8" width="25.26953125" customWidth="1"/>
    <col min="9" max="9" width="15.7265625" customWidth="1"/>
  </cols>
  <sheetData>
    <row r="1" spans="2:9" ht="18" x14ac:dyDescent="0.35">
      <c r="B1" s="2"/>
      <c r="C1" s="2"/>
      <c r="D1" s="2"/>
      <c r="E1" s="2"/>
      <c r="F1" s="2"/>
      <c r="G1" s="2"/>
      <c r="H1" s="2"/>
      <c r="I1" s="3"/>
    </row>
    <row r="2" spans="2:9" ht="18" customHeight="1" x14ac:dyDescent="0.35">
      <c r="B2" s="67" t="s">
        <v>9</v>
      </c>
      <c r="C2" s="101"/>
      <c r="D2" s="101"/>
      <c r="E2" s="101"/>
      <c r="F2" s="101"/>
      <c r="G2" s="101"/>
      <c r="H2" s="101"/>
      <c r="I2" s="101"/>
    </row>
    <row r="3" spans="2:9" ht="18" x14ac:dyDescent="0.35">
      <c r="B3" s="2"/>
      <c r="C3" s="2"/>
      <c r="D3" s="2"/>
      <c r="E3" s="2"/>
      <c r="F3" s="2"/>
      <c r="G3" s="2"/>
      <c r="H3" s="2"/>
      <c r="I3" s="3"/>
    </row>
    <row r="4" spans="2:9" ht="15.5" x14ac:dyDescent="0.35">
      <c r="B4" s="108" t="s">
        <v>39</v>
      </c>
      <c r="C4" s="108"/>
      <c r="D4" s="108"/>
      <c r="E4" s="108"/>
      <c r="F4" s="108"/>
      <c r="G4" s="108"/>
      <c r="H4" s="108"/>
      <c r="I4" s="108"/>
    </row>
    <row r="5" spans="2:9" ht="18" x14ac:dyDescent="0.35">
      <c r="B5" s="2"/>
      <c r="C5" s="2"/>
      <c r="D5" s="2"/>
      <c r="E5" s="2"/>
      <c r="F5" s="2"/>
      <c r="G5" s="2"/>
      <c r="H5" s="2"/>
      <c r="I5" s="3"/>
    </row>
    <row r="6" spans="2:9" ht="26" x14ac:dyDescent="0.35">
      <c r="B6" s="89" t="s">
        <v>7</v>
      </c>
      <c r="C6" s="90"/>
      <c r="D6" s="90"/>
      <c r="E6" s="91"/>
      <c r="F6" s="35" t="s">
        <v>157</v>
      </c>
      <c r="G6" s="35" t="s">
        <v>158</v>
      </c>
      <c r="H6" s="35" t="s">
        <v>163</v>
      </c>
      <c r="I6" s="35" t="s">
        <v>26</v>
      </c>
    </row>
    <row r="7" spans="2:9" s="24" customFormat="1" ht="15.75" customHeight="1" x14ac:dyDescent="0.25">
      <c r="B7" s="109">
        <v>1</v>
      </c>
      <c r="C7" s="110"/>
      <c r="D7" s="110"/>
      <c r="E7" s="111"/>
      <c r="F7" s="36">
        <v>2</v>
      </c>
      <c r="G7" s="36">
        <v>3</v>
      </c>
      <c r="H7" s="36">
        <v>4</v>
      </c>
      <c r="I7" s="36" t="s">
        <v>25</v>
      </c>
    </row>
    <row r="8" spans="2:9" s="37" customFormat="1" ht="21.75" customHeight="1" x14ac:dyDescent="0.35">
      <c r="B8" s="102" t="s">
        <v>138</v>
      </c>
      <c r="C8" s="103"/>
      <c r="D8" s="104"/>
      <c r="E8" s="50" t="s">
        <v>137</v>
      </c>
      <c r="F8" s="63">
        <f>SUM(F9+F91)</f>
        <v>1240500</v>
      </c>
      <c r="G8" s="63">
        <f>SUM(G9+G91)</f>
        <v>1280000</v>
      </c>
      <c r="H8" s="63">
        <f>SUM(H9+H91)</f>
        <v>1185575.79</v>
      </c>
      <c r="I8" s="65">
        <f>SUM(H8/G8*100)</f>
        <v>92.623108593750004</v>
      </c>
    </row>
    <row r="9" spans="2:9" s="37" customFormat="1" ht="39" customHeight="1" x14ac:dyDescent="0.35">
      <c r="B9" s="95" t="s">
        <v>139</v>
      </c>
      <c r="C9" s="96"/>
      <c r="D9" s="97"/>
      <c r="E9" s="50" t="s">
        <v>100</v>
      </c>
      <c r="F9" s="63">
        <f>SUM(F10+F21+F71+F80)</f>
        <v>1240500</v>
      </c>
      <c r="G9" s="63">
        <f>SUM(G10+G21+G71+G80)</f>
        <v>1280000</v>
      </c>
      <c r="H9" s="63">
        <f>SUM(H10+H21+H71+H76+H80)</f>
        <v>1185575.79</v>
      </c>
      <c r="I9" s="65">
        <f t="shared" ref="I9:I75" si="0">SUM(H9/G9*100)</f>
        <v>92.623108593750004</v>
      </c>
    </row>
    <row r="10" spans="2:9" s="37" customFormat="1" ht="30" customHeight="1" x14ac:dyDescent="0.35">
      <c r="B10" s="105" t="s">
        <v>141</v>
      </c>
      <c r="C10" s="106"/>
      <c r="D10" s="107"/>
      <c r="E10" s="50" t="s">
        <v>5</v>
      </c>
      <c r="F10" s="63">
        <f>SUM(F11+F16)</f>
        <v>999000</v>
      </c>
      <c r="G10" s="63">
        <f>SUM(G11+G16)</f>
        <v>1027000</v>
      </c>
      <c r="H10" s="63">
        <f>SUM(H11+H16)</f>
        <v>976094.27</v>
      </c>
      <c r="I10" s="65">
        <f t="shared" si="0"/>
        <v>95.043259006815973</v>
      </c>
    </row>
    <row r="11" spans="2:9" s="37" customFormat="1" ht="15" customHeight="1" x14ac:dyDescent="0.35">
      <c r="B11" s="98" t="s">
        <v>140</v>
      </c>
      <c r="C11" s="99"/>
      <c r="D11" s="100"/>
      <c r="E11" s="40" t="s">
        <v>101</v>
      </c>
      <c r="F11" s="59">
        <f>SUM(F12)</f>
        <v>919000</v>
      </c>
      <c r="G11" s="59">
        <f>SUM(G12)</f>
        <v>975000</v>
      </c>
      <c r="H11" s="59">
        <f t="shared" ref="H11" si="1">SUM(H12)</f>
        <v>942838.69000000006</v>
      </c>
      <c r="I11" s="60">
        <f t="shared" si="0"/>
        <v>96.701404102564098</v>
      </c>
    </row>
    <row r="12" spans="2:9" s="37" customFormat="1" ht="15" customHeight="1" x14ac:dyDescent="0.35">
      <c r="B12" s="92">
        <v>31</v>
      </c>
      <c r="C12" s="93"/>
      <c r="D12" s="94"/>
      <c r="E12" s="40" t="s">
        <v>5</v>
      </c>
      <c r="F12" s="59">
        <f>SUM(F13:F15)</f>
        <v>919000</v>
      </c>
      <c r="G12" s="59">
        <f>SUM(G13:G15)</f>
        <v>975000</v>
      </c>
      <c r="H12" s="59">
        <f t="shared" ref="H12" si="2">SUM(H13:H15)</f>
        <v>942838.69000000006</v>
      </c>
      <c r="I12" s="60">
        <f t="shared" si="0"/>
        <v>96.701404102564098</v>
      </c>
    </row>
    <row r="13" spans="2:9" s="37" customFormat="1" ht="15" customHeight="1" x14ac:dyDescent="0.35">
      <c r="B13" s="51"/>
      <c r="C13" s="48"/>
      <c r="D13" s="45">
        <v>3111</v>
      </c>
      <c r="E13" s="40" t="s">
        <v>18</v>
      </c>
      <c r="F13" s="59">
        <v>783000</v>
      </c>
      <c r="G13" s="59">
        <v>800000</v>
      </c>
      <c r="H13" s="60">
        <v>780977.42</v>
      </c>
      <c r="I13" s="60">
        <f t="shared" si="0"/>
        <v>97.622177500000006</v>
      </c>
    </row>
    <row r="14" spans="2:9" s="37" customFormat="1" ht="15" customHeight="1" x14ac:dyDescent="0.35">
      <c r="B14" s="51"/>
      <c r="C14" s="48"/>
      <c r="D14" s="45">
        <v>3121</v>
      </c>
      <c r="E14" s="40" t="s">
        <v>52</v>
      </c>
      <c r="F14" s="59">
        <v>25000</v>
      </c>
      <c r="G14" s="59">
        <v>45000</v>
      </c>
      <c r="H14" s="60">
        <v>33000</v>
      </c>
      <c r="I14" s="60">
        <f t="shared" si="0"/>
        <v>73.333333333333329</v>
      </c>
    </row>
    <row r="15" spans="2:9" s="37" customFormat="1" ht="15" customHeight="1" x14ac:dyDescent="0.35">
      <c r="B15" s="51"/>
      <c r="C15" s="48"/>
      <c r="D15" s="45">
        <v>3132</v>
      </c>
      <c r="E15" s="40" t="s">
        <v>54</v>
      </c>
      <c r="F15" s="59">
        <v>111000</v>
      </c>
      <c r="G15" s="59">
        <v>130000</v>
      </c>
      <c r="H15" s="60">
        <v>128861.27</v>
      </c>
      <c r="I15" s="60">
        <f t="shared" si="0"/>
        <v>99.124053846153842</v>
      </c>
    </row>
    <row r="16" spans="2:9" s="37" customFormat="1" ht="15" customHeight="1" x14ac:dyDescent="0.35">
      <c r="B16" s="98" t="s">
        <v>143</v>
      </c>
      <c r="C16" s="99"/>
      <c r="D16" s="100"/>
      <c r="E16" s="40" t="s">
        <v>103</v>
      </c>
      <c r="F16" s="59">
        <f>SUM(+F17)</f>
        <v>80000</v>
      </c>
      <c r="G16" s="59">
        <f>SUM(+G17)</f>
        <v>52000</v>
      </c>
      <c r="H16" s="59">
        <f>SUM(+H17)</f>
        <v>33255.58</v>
      </c>
      <c r="I16" s="60">
        <f t="shared" ref="I16:I20" si="3">SUM(H16/G16*100)</f>
        <v>63.953038461538469</v>
      </c>
    </row>
    <row r="17" spans="2:9" s="37" customFormat="1" ht="15" customHeight="1" x14ac:dyDescent="0.35">
      <c r="B17" s="43"/>
      <c r="C17" s="44"/>
      <c r="D17" s="45">
        <v>31</v>
      </c>
      <c r="E17" s="40" t="s">
        <v>5</v>
      </c>
      <c r="F17" s="59">
        <f>SUM(F18:F20)</f>
        <v>80000</v>
      </c>
      <c r="G17" s="59">
        <f>SUM(G18:G20)</f>
        <v>52000</v>
      </c>
      <c r="H17" s="59">
        <f t="shared" ref="H17" si="4">SUM(H18:H20)</f>
        <v>33255.58</v>
      </c>
      <c r="I17" s="60">
        <f t="shared" si="3"/>
        <v>63.953038461538469</v>
      </c>
    </row>
    <row r="18" spans="2:9" s="37" customFormat="1" ht="15" customHeight="1" x14ac:dyDescent="0.35">
      <c r="B18" s="43"/>
      <c r="C18" s="44"/>
      <c r="D18" s="45">
        <v>3111</v>
      </c>
      <c r="E18" s="40" t="s">
        <v>18</v>
      </c>
      <c r="F18" s="59">
        <v>69000</v>
      </c>
      <c r="G18" s="59">
        <v>40000</v>
      </c>
      <c r="H18" s="59">
        <f>806068.18-780977.42</f>
        <v>25090.760000000009</v>
      </c>
      <c r="I18" s="60">
        <f t="shared" si="3"/>
        <v>62.726900000000022</v>
      </c>
    </row>
    <row r="19" spans="2:9" s="37" customFormat="1" ht="15" customHeight="1" x14ac:dyDescent="0.35">
      <c r="B19" s="43"/>
      <c r="C19" s="48"/>
      <c r="D19" s="45">
        <v>3121</v>
      </c>
      <c r="E19" s="40" t="s">
        <v>52</v>
      </c>
      <c r="F19" s="59">
        <v>0</v>
      </c>
      <c r="G19" s="59">
        <v>5000</v>
      </c>
      <c r="H19" s="60">
        <f>37749.09-33000</f>
        <v>4749.0899999999965</v>
      </c>
      <c r="I19" s="60">
        <f t="shared" si="3"/>
        <v>94.981799999999922</v>
      </c>
    </row>
    <row r="20" spans="2:9" s="37" customFormat="1" ht="15" customHeight="1" x14ac:dyDescent="0.35">
      <c r="B20" s="43"/>
      <c r="C20" s="44"/>
      <c r="D20" s="45">
        <v>3132</v>
      </c>
      <c r="E20" s="40" t="s">
        <v>54</v>
      </c>
      <c r="F20" s="59">
        <v>11000</v>
      </c>
      <c r="G20" s="59">
        <v>7000</v>
      </c>
      <c r="H20" s="59">
        <f>132277-128861.27</f>
        <v>3415.7299999999959</v>
      </c>
      <c r="I20" s="60">
        <f t="shared" si="3"/>
        <v>48.796142857142797</v>
      </c>
    </row>
    <row r="21" spans="2:9" s="37" customFormat="1" ht="30" customHeight="1" x14ac:dyDescent="0.35">
      <c r="B21" s="105" t="s">
        <v>142</v>
      </c>
      <c r="C21" s="106"/>
      <c r="D21" s="107"/>
      <c r="E21" s="50" t="s">
        <v>11</v>
      </c>
      <c r="F21" s="63">
        <f>SUM(F22+F31+F58+F65+F68)</f>
        <v>210000</v>
      </c>
      <c r="G21" s="63">
        <f>SUM(G22+G31+G58+G65+G68)</f>
        <v>213435</v>
      </c>
      <c r="H21" s="63">
        <f>SUM(H22+H31+H58+H65+H68)</f>
        <v>204408.23999999996</v>
      </c>
      <c r="I21" s="65">
        <f t="shared" si="0"/>
        <v>95.770721765408652</v>
      </c>
    </row>
    <row r="22" spans="2:9" s="37" customFormat="1" ht="15" customHeight="1" x14ac:dyDescent="0.35">
      <c r="B22" s="98" t="s">
        <v>140</v>
      </c>
      <c r="C22" s="99"/>
      <c r="D22" s="100"/>
      <c r="E22" s="40" t="s">
        <v>102</v>
      </c>
      <c r="F22" s="59">
        <f>SUM(F23)</f>
        <v>58500</v>
      </c>
      <c r="G22" s="59">
        <f>SUM(G23)</f>
        <v>47000</v>
      </c>
      <c r="H22" s="59">
        <f t="shared" ref="H22" si="5">SUM(H23)</f>
        <v>35500</v>
      </c>
      <c r="I22" s="60">
        <f t="shared" si="0"/>
        <v>75.531914893617028</v>
      </c>
    </row>
    <row r="23" spans="2:9" s="37" customFormat="1" ht="15" customHeight="1" x14ac:dyDescent="0.35">
      <c r="B23" s="43"/>
      <c r="C23" s="44"/>
      <c r="D23" s="45">
        <v>32</v>
      </c>
      <c r="E23" s="40" t="s">
        <v>11</v>
      </c>
      <c r="F23" s="61">
        <f>SUM(F24:F30)</f>
        <v>58500</v>
      </c>
      <c r="G23" s="61">
        <f>SUM(G24:G30)</f>
        <v>47000</v>
      </c>
      <c r="H23" s="61">
        <f>SUM(H24:H30)</f>
        <v>35500</v>
      </c>
      <c r="I23" s="60">
        <f t="shared" si="0"/>
        <v>75.531914893617028</v>
      </c>
    </row>
    <row r="24" spans="2:9" s="37" customFormat="1" ht="15" customHeight="1" x14ac:dyDescent="0.35">
      <c r="B24" s="43"/>
      <c r="C24" s="44"/>
      <c r="D24" s="45">
        <v>3212</v>
      </c>
      <c r="E24" s="40" t="s">
        <v>118</v>
      </c>
      <c r="F24" s="59">
        <v>12000</v>
      </c>
      <c r="G24" s="59">
        <v>18000</v>
      </c>
      <c r="H24" s="60">
        <v>13000</v>
      </c>
      <c r="I24" s="60">
        <f t="shared" si="0"/>
        <v>72.222222222222214</v>
      </c>
    </row>
    <row r="25" spans="2:9" s="37" customFormat="1" ht="15" customHeight="1" x14ac:dyDescent="0.35">
      <c r="B25" s="43"/>
      <c r="C25" s="44"/>
      <c r="D25" s="45">
        <v>3223</v>
      </c>
      <c r="E25" s="40" t="s">
        <v>61</v>
      </c>
      <c r="F25" s="61">
        <v>10000</v>
      </c>
      <c r="G25" s="61">
        <v>7000</v>
      </c>
      <c r="H25" s="61">
        <v>4000</v>
      </c>
      <c r="I25" s="60">
        <f t="shared" ref="I25:I30" si="6">SUM(H25/G25*100)</f>
        <v>57.142857142857139</v>
      </c>
    </row>
    <row r="26" spans="2:9" s="37" customFormat="1" ht="15" customHeight="1" x14ac:dyDescent="0.35">
      <c r="B26" s="43"/>
      <c r="C26" s="44"/>
      <c r="D26" s="45">
        <v>3224</v>
      </c>
      <c r="E26" s="40" t="s">
        <v>120</v>
      </c>
      <c r="F26" s="61">
        <v>1000</v>
      </c>
      <c r="G26" s="61">
        <v>1000</v>
      </c>
      <c r="H26" s="61">
        <v>1000</v>
      </c>
      <c r="I26" s="60">
        <f t="shared" si="6"/>
        <v>100</v>
      </c>
    </row>
    <row r="27" spans="2:9" s="37" customFormat="1" ht="15" customHeight="1" x14ac:dyDescent="0.35">
      <c r="B27" s="43"/>
      <c r="C27" s="44"/>
      <c r="D27" s="45">
        <v>3231</v>
      </c>
      <c r="E27" s="40" t="s">
        <v>65</v>
      </c>
      <c r="F27" s="61">
        <v>7000</v>
      </c>
      <c r="G27" s="61">
        <v>4000</v>
      </c>
      <c r="H27" s="61">
        <v>3000</v>
      </c>
      <c r="I27" s="60">
        <f t="shared" si="6"/>
        <v>75</v>
      </c>
    </row>
    <row r="28" spans="2:9" s="37" customFormat="1" ht="15" customHeight="1" x14ac:dyDescent="0.35">
      <c r="B28" s="43"/>
      <c r="C28" s="44"/>
      <c r="D28" s="45">
        <v>3232</v>
      </c>
      <c r="E28" s="10" t="s">
        <v>66</v>
      </c>
      <c r="F28" s="52">
        <v>7000</v>
      </c>
      <c r="G28" s="52">
        <v>4000</v>
      </c>
      <c r="H28" s="61">
        <v>4000</v>
      </c>
      <c r="I28" s="60">
        <f t="shared" si="6"/>
        <v>100</v>
      </c>
    </row>
    <row r="29" spans="2:9" s="37" customFormat="1" ht="15" customHeight="1" x14ac:dyDescent="0.35">
      <c r="B29" s="43"/>
      <c r="C29" s="44"/>
      <c r="D29" s="45">
        <v>3234</v>
      </c>
      <c r="E29" s="10" t="s">
        <v>68</v>
      </c>
      <c r="F29" s="52">
        <v>9500</v>
      </c>
      <c r="G29" s="52">
        <v>6000</v>
      </c>
      <c r="H29" s="61">
        <v>4500</v>
      </c>
      <c r="I29" s="60">
        <f t="shared" si="6"/>
        <v>75</v>
      </c>
    </row>
    <row r="30" spans="2:9" s="37" customFormat="1" ht="15" customHeight="1" x14ac:dyDescent="0.35">
      <c r="B30" s="43"/>
      <c r="C30" s="44"/>
      <c r="D30" s="45">
        <v>3238</v>
      </c>
      <c r="E30" s="10" t="s">
        <v>72</v>
      </c>
      <c r="F30" s="52">
        <v>12000</v>
      </c>
      <c r="G30" s="52">
        <v>7000</v>
      </c>
      <c r="H30" s="61">
        <v>6000</v>
      </c>
      <c r="I30" s="60">
        <f t="shared" si="6"/>
        <v>85.714285714285708</v>
      </c>
    </row>
    <row r="31" spans="2:9" s="37" customFormat="1" ht="15" customHeight="1" x14ac:dyDescent="0.35">
      <c r="B31" s="98" t="s">
        <v>143</v>
      </c>
      <c r="C31" s="99"/>
      <c r="D31" s="100"/>
      <c r="E31" s="40" t="s">
        <v>103</v>
      </c>
      <c r="F31" s="59">
        <f>SUM(+F32)</f>
        <v>148500</v>
      </c>
      <c r="G31" s="59">
        <f>SUM(+G32)</f>
        <v>163435</v>
      </c>
      <c r="H31" s="59">
        <f>SUM(+H32)</f>
        <v>162439.88999999996</v>
      </c>
      <c r="I31" s="60">
        <f t="shared" si="0"/>
        <v>99.391127971364739</v>
      </c>
    </row>
    <row r="32" spans="2:9" x14ac:dyDescent="0.35">
      <c r="B32" s="43"/>
      <c r="C32" s="44"/>
      <c r="D32" s="45">
        <v>32</v>
      </c>
      <c r="E32" s="40" t="s">
        <v>11</v>
      </c>
      <c r="F32" s="61">
        <f>SUM(F33:F57)</f>
        <v>148500</v>
      </c>
      <c r="G32" s="61">
        <f>SUM(G33:G57)</f>
        <v>163435</v>
      </c>
      <c r="H32" s="61">
        <f>SUM(H33:H57)</f>
        <v>162439.88999999996</v>
      </c>
      <c r="I32" s="60">
        <f t="shared" si="0"/>
        <v>99.391127971364739</v>
      </c>
    </row>
    <row r="33" spans="2:9" x14ac:dyDescent="0.35">
      <c r="B33" s="43"/>
      <c r="C33" s="44"/>
      <c r="D33" s="45">
        <v>3211</v>
      </c>
      <c r="E33" s="40" t="s">
        <v>20</v>
      </c>
      <c r="F33" s="61">
        <v>1000</v>
      </c>
      <c r="G33" s="61">
        <v>1000</v>
      </c>
      <c r="H33" s="61">
        <v>75</v>
      </c>
      <c r="I33" s="60">
        <f t="shared" si="0"/>
        <v>7.5</v>
      </c>
    </row>
    <row r="34" spans="2:9" ht="15" customHeight="1" x14ac:dyDescent="0.35">
      <c r="B34" s="43"/>
      <c r="C34" s="44"/>
      <c r="D34" s="45">
        <v>3212</v>
      </c>
      <c r="E34" s="40" t="s">
        <v>118</v>
      </c>
      <c r="F34" s="59">
        <v>0</v>
      </c>
      <c r="G34" s="59">
        <v>2000</v>
      </c>
      <c r="H34" s="60">
        <v>2252.06</v>
      </c>
      <c r="I34" s="60">
        <f t="shared" ref="I34" si="7">SUM(H34/G34*100)</f>
        <v>112.60299999999998</v>
      </c>
    </row>
    <row r="35" spans="2:9" x14ac:dyDescent="0.35">
      <c r="B35" s="43"/>
      <c r="C35" s="44"/>
      <c r="D35" s="45">
        <v>3213</v>
      </c>
      <c r="E35" s="40" t="s">
        <v>56</v>
      </c>
      <c r="F35" s="61">
        <v>4000</v>
      </c>
      <c r="G35" s="61">
        <v>4000</v>
      </c>
      <c r="H35" s="61">
        <v>1525.58</v>
      </c>
      <c r="I35" s="60">
        <f t="shared" si="0"/>
        <v>38.139499999999998</v>
      </c>
    </row>
    <row r="36" spans="2:9" x14ac:dyDescent="0.35">
      <c r="B36" s="43"/>
      <c r="C36" s="44"/>
      <c r="D36" s="45">
        <v>3214</v>
      </c>
      <c r="E36" s="40" t="s">
        <v>57</v>
      </c>
      <c r="F36" s="61">
        <v>500</v>
      </c>
      <c r="G36" s="61">
        <v>500</v>
      </c>
      <c r="H36" s="61">
        <v>691.5</v>
      </c>
      <c r="I36" s="60"/>
    </row>
    <row r="37" spans="2:9" x14ac:dyDescent="0.35">
      <c r="B37" s="43"/>
      <c r="C37" s="44"/>
      <c r="D37" s="45">
        <v>3221</v>
      </c>
      <c r="E37" s="40" t="s">
        <v>119</v>
      </c>
      <c r="F37" s="61">
        <v>30600</v>
      </c>
      <c r="G37" s="61">
        <v>10000</v>
      </c>
      <c r="H37" s="61">
        <f>26934.9-3521-2947.35</f>
        <v>20466.550000000003</v>
      </c>
      <c r="I37" s="60">
        <f t="shared" si="0"/>
        <v>204.66550000000004</v>
      </c>
    </row>
    <row r="38" spans="2:9" x14ac:dyDescent="0.35">
      <c r="B38" s="43"/>
      <c r="C38" s="44"/>
      <c r="D38" s="45">
        <v>3222</v>
      </c>
      <c r="E38" s="40" t="s">
        <v>60</v>
      </c>
      <c r="F38" s="61">
        <v>55000</v>
      </c>
      <c r="G38" s="61">
        <v>60000</v>
      </c>
      <c r="H38" s="61">
        <v>60216.78</v>
      </c>
      <c r="I38" s="60">
        <f t="shared" si="0"/>
        <v>100.36130000000001</v>
      </c>
    </row>
    <row r="39" spans="2:9" x14ac:dyDescent="0.35">
      <c r="B39" s="43"/>
      <c r="C39" s="44"/>
      <c r="D39" s="45">
        <v>3223</v>
      </c>
      <c r="E39" s="40" t="s">
        <v>61</v>
      </c>
      <c r="F39" s="61">
        <v>0</v>
      </c>
      <c r="G39" s="61">
        <v>5000</v>
      </c>
      <c r="H39" s="61">
        <v>5424.51</v>
      </c>
      <c r="I39" s="60">
        <f t="shared" si="0"/>
        <v>108.4902</v>
      </c>
    </row>
    <row r="40" spans="2:9" x14ac:dyDescent="0.35">
      <c r="B40" s="43"/>
      <c r="C40" s="44"/>
      <c r="D40" s="45">
        <v>3224</v>
      </c>
      <c r="E40" s="40" t="s">
        <v>120</v>
      </c>
      <c r="F40" s="61">
        <v>0</v>
      </c>
      <c r="G40" s="61">
        <v>1000</v>
      </c>
      <c r="H40" s="61">
        <v>136.29</v>
      </c>
      <c r="I40" s="60">
        <f t="shared" si="0"/>
        <v>13.629</v>
      </c>
    </row>
    <row r="41" spans="2:9" x14ac:dyDescent="0.35">
      <c r="B41" s="43"/>
      <c r="C41" s="44"/>
      <c r="D41" s="45">
        <v>3225</v>
      </c>
      <c r="E41" s="40" t="s">
        <v>62</v>
      </c>
      <c r="F41" s="61">
        <v>11000</v>
      </c>
      <c r="G41" s="61">
        <v>8000</v>
      </c>
      <c r="H41" s="61">
        <v>9500.26</v>
      </c>
      <c r="I41" s="60">
        <f t="shared" si="0"/>
        <v>118.75325000000001</v>
      </c>
    </row>
    <row r="42" spans="2:9" x14ac:dyDescent="0.35">
      <c r="B42" s="43"/>
      <c r="C42" s="44"/>
      <c r="D42" s="45">
        <v>3227</v>
      </c>
      <c r="E42" s="40" t="s">
        <v>63</v>
      </c>
      <c r="F42" s="61">
        <v>0</v>
      </c>
      <c r="G42" s="61">
        <v>0</v>
      </c>
      <c r="H42" s="61">
        <v>0</v>
      </c>
      <c r="I42" s="60" t="e">
        <f t="shared" si="0"/>
        <v>#DIV/0!</v>
      </c>
    </row>
    <row r="43" spans="2:9" x14ac:dyDescent="0.35">
      <c r="B43" s="43"/>
      <c r="C43" s="44"/>
      <c r="D43" s="45">
        <v>3231</v>
      </c>
      <c r="E43" s="40" t="s">
        <v>65</v>
      </c>
      <c r="F43" s="61">
        <v>0</v>
      </c>
      <c r="G43" s="61">
        <v>4000</v>
      </c>
      <c r="H43" s="61">
        <v>2868.83</v>
      </c>
      <c r="I43" s="60">
        <f t="shared" si="0"/>
        <v>71.720749999999995</v>
      </c>
    </row>
    <row r="44" spans="2:9" x14ac:dyDescent="0.35">
      <c r="B44" s="43"/>
      <c r="C44" s="44"/>
      <c r="D44" s="45">
        <v>3232</v>
      </c>
      <c r="E44" s="10" t="s">
        <v>66</v>
      </c>
      <c r="F44" s="52">
        <v>0</v>
      </c>
      <c r="G44" s="52">
        <v>4000</v>
      </c>
      <c r="H44" s="61">
        <v>11063.9</v>
      </c>
      <c r="I44" s="60">
        <f t="shared" si="0"/>
        <v>276.59750000000003</v>
      </c>
    </row>
    <row r="45" spans="2:9" x14ac:dyDescent="0.35">
      <c r="B45" s="43"/>
      <c r="C45" s="44"/>
      <c r="D45" s="45">
        <v>3233</v>
      </c>
      <c r="E45" s="10" t="s">
        <v>67</v>
      </c>
      <c r="F45" s="52">
        <v>128</v>
      </c>
      <c r="G45" s="52">
        <v>200</v>
      </c>
      <c r="H45" s="61">
        <v>138.06</v>
      </c>
      <c r="I45" s="60">
        <f t="shared" si="0"/>
        <v>69.03</v>
      </c>
    </row>
    <row r="46" spans="2:9" x14ac:dyDescent="0.35">
      <c r="B46" s="43"/>
      <c r="C46" s="44"/>
      <c r="D46" s="45">
        <v>3234</v>
      </c>
      <c r="E46" s="10" t="s">
        <v>68</v>
      </c>
      <c r="F46" s="52">
        <v>0</v>
      </c>
      <c r="G46" s="52">
        <v>5000</v>
      </c>
      <c r="H46" s="61">
        <v>4973.68</v>
      </c>
      <c r="I46" s="60">
        <f t="shared" si="0"/>
        <v>99.473600000000005</v>
      </c>
    </row>
    <row r="47" spans="2:9" x14ac:dyDescent="0.35">
      <c r="B47" s="43"/>
      <c r="C47" s="44"/>
      <c r="D47" s="45">
        <v>3235</v>
      </c>
      <c r="E47" s="10" t="s">
        <v>69</v>
      </c>
      <c r="F47" s="52">
        <v>6635</v>
      </c>
      <c r="G47" s="52">
        <v>6635</v>
      </c>
      <c r="H47" s="61">
        <v>0</v>
      </c>
      <c r="I47" s="60">
        <f t="shared" si="0"/>
        <v>0</v>
      </c>
    </row>
    <row r="48" spans="2:9" x14ac:dyDescent="0.35">
      <c r="B48" s="43"/>
      <c r="C48" s="44"/>
      <c r="D48" s="45">
        <v>3236</v>
      </c>
      <c r="E48" s="10" t="s">
        <v>70</v>
      </c>
      <c r="F48" s="52">
        <v>4000</v>
      </c>
      <c r="G48" s="52">
        <v>5000</v>
      </c>
      <c r="H48" s="61">
        <v>5130.9799999999996</v>
      </c>
      <c r="I48" s="60">
        <f t="shared" si="0"/>
        <v>102.61959999999999</v>
      </c>
    </row>
    <row r="49" spans="2:9" x14ac:dyDescent="0.35">
      <c r="B49" s="43"/>
      <c r="C49" s="44"/>
      <c r="D49" s="45">
        <v>3237</v>
      </c>
      <c r="E49" s="10" t="s">
        <v>71</v>
      </c>
      <c r="F49" s="52">
        <v>16500</v>
      </c>
      <c r="G49" s="52">
        <v>17500</v>
      </c>
      <c r="H49" s="61">
        <v>16471.43</v>
      </c>
      <c r="I49" s="60">
        <f t="shared" si="0"/>
        <v>94.122457142857144</v>
      </c>
    </row>
    <row r="50" spans="2:9" x14ac:dyDescent="0.35">
      <c r="B50" s="43"/>
      <c r="C50" s="44"/>
      <c r="D50" s="45">
        <v>3238</v>
      </c>
      <c r="E50" s="10" t="s">
        <v>72</v>
      </c>
      <c r="F50" s="52">
        <v>0</v>
      </c>
      <c r="G50" s="52">
        <v>6000</v>
      </c>
      <c r="H50" s="61">
        <v>5769.88</v>
      </c>
      <c r="I50" s="60">
        <f t="shared" si="0"/>
        <v>96.164666666666662</v>
      </c>
    </row>
    <row r="51" spans="2:9" x14ac:dyDescent="0.35">
      <c r="B51" s="43"/>
      <c r="C51" s="44"/>
      <c r="D51" s="45">
        <v>3239</v>
      </c>
      <c r="E51" s="10" t="s">
        <v>73</v>
      </c>
      <c r="F51" s="52">
        <v>7070</v>
      </c>
      <c r="G51" s="52">
        <v>15000</v>
      </c>
      <c r="H51" s="61">
        <v>10559.9</v>
      </c>
      <c r="I51" s="60">
        <f t="shared" si="0"/>
        <v>70.399333333333331</v>
      </c>
    </row>
    <row r="52" spans="2:9" x14ac:dyDescent="0.35">
      <c r="B52" s="43"/>
      <c r="C52" s="44"/>
      <c r="D52" s="45">
        <v>3291</v>
      </c>
      <c r="E52" s="10" t="s">
        <v>121</v>
      </c>
      <c r="F52" s="52">
        <v>2000</v>
      </c>
      <c r="G52" s="52">
        <v>2000</v>
      </c>
      <c r="H52" s="61">
        <v>627.08000000000004</v>
      </c>
      <c r="I52" s="60">
        <f t="shared" si="0"/>
        <v>31.354000000000003</v>
      </c>
    </row>
    <row r="53" spans="2:9" x14ac:dyDescent="0.35">
      <c r="B53" s="43"/>
      <c r="C53" s="44"/>
      <c r="D53" s="45">
        <v>3292</v>
      </c>
      <c r="E53" s="10" t="s">
        <v>76</v>
      </c>
      <c r="F53" s="52">
        <v>9000</v>
      </c>
      <c r="G53" s="52">
        <v>5000</v>
      </c>
      <c r="H53" s="61">
        <v>1859.9</v>
      </c>
      <c r="I53" s="60">
        <f t="shared" si="0"/>
        <v>37.198</v>
      </c>
    </row>
    <row r="54" spans="2:9" x14ac:dyDescent="0.35">
      <c r="B54" s="43"/>
      <c r="C54" s="44"/>
      <c r="D54" s="45">
        <v>3293</v>
      </c>
      <c r="E54" s="10" t="s">
        <v>77</v>
      </c>
      <c r="F54" s="52">
        <v>1000</v>
      </c>
      <c r="G54" s="52">
        <v>1500</v>
      </c>
      <c r="H54" s="61">
        <v>2475</v>
      </c>
      <c r="I54" s="60">
        <f t="shared" si="0"/>
        <v>165</v>
      </c>
    </row>
    <row r="55" spans="2:9" x14ac:dyDescent="0.35">
      <c r="B55" s="43"/>
      <c r="C55" s="44"/>
      <c r="D55" s="45">
        <v>3294</v>
      </c>
      <c r="E55" s="10" t="s">
        <v>78</v>
      </c>
      <c r="F55" s="52">
        <v>67</v>
      </c>
      <c r="G55" s="52">
        <v>100</v>
      </c>
      <c r="H55" s="61">
        <v>132.72</v>
      </c>
      <c r="I55" s="60">
        <f t="shared" si="0"/>
        <v>132.72</v>
      </c>
    </row>
    <row r="56" spans="2:9" x14ac:dyDescent="0.35">
      <c r="B56" s="43"/>
      <c r="C56" s="44"/>
      <c r="D56" s="45">
        <v>3295</v>
      </c>
      <c r="E56" s="10" t="s">
        <v>79</v>
      </c>
      <c r="F56" s="52">
        <v>0</v>
      </c>
      <c r="G56" s="52">
        <v>0</v>
      </c>
      <c r="H56" s="61">
        <v>0</v>
      </c>
      <c r="I56" s="60" t="e">
        <f t="shared" si="0"/>
        <v>#DIV/0!</v>
      </c>
    </row>
    <row r="57" spans="2:9" x14ac:dyDescent="0.35">
      <c r="B57" s="43"/>
      <c r="C57" s="44"/>
      <c r="D57" s="45">
        <v>3299</v>
      </c>
      <c r="E57" s="10" t="s">
        <v>74</v>
      </c>
      <c r="F57" s="52">
        <v>0</v>
      </c>
      <c r="G57" s="52">
        <v>0</v>
      </c>
      <c r="H57" s="61">
        <v>80</v>
      </c>
      <c r="I57" s="60" t="e">
        <f t="shared" si="0"/>
        <v>#DIV/0!</v>
      </c>
    </row>
    <row r="58" spans="2:9" x14ac:dyDescent="0.35">
      <c r="B58" s="43"/>
      <c r="C58" s="44"/>
      <c r="D58" s="45" t="s">
        <v>144</v>
      </c>
      <c r="E58" s="40" t="s">
        <v>104</v>
      </c>
      <c r="F58" s="62">
        <f>SUM(F59+F62)</f>
        <v>3000</v>
      </c>
      <c r="G58" s="62">
        <f>SUM(G59+G62)</f>
        <v>3000</v>
      </c>
      <c r="H58" s="61">
        <f t="shared" ref="H58" si="8">SUM(H59+H62)</f>
        <v>3521</v>
      </c>
      <c r="I58" s="60">
        <f t="shared" si="0"/>
        <v>117.36666666666666</v>
      </c>
    </row>
    <row r="59" spans="2:9" x14ac:dyDescent="0.35">
      <c r="B59" s="43"/>
      <c r="C59" s="44"/>
      <c r="D59" s="45">
        <v>31</v>
      </c>
      <c r="E59" s="40" t="s">
        <v>5</v>
      </c>
      <c r="F59" s="61">
        <f>SUM(F60:F61)</f>
        <v>0</v>
      </c>
      <c r="G59" s="61">
        <f>SUM(G60:G61)</f>
        <v>0</v>
      </c>
      <c r="H59" s="61">
        <f t="shared" ref="H59" si="9">SUM(H60:H61)</f>
        <v>0</v>
      </c>
      <c r="I59" s="60" t="e">
        <f t="shared" si="0"/>
        <v>#DIV/0!</v>
      </c>
    </row>
    <row r="60" spans="2:9" x14ac:dyDescent="0.35">
      <c r="B60" s="43"/>
      <c r="C60" s="44"/>
      <c r="D60" s="45">
        <v>3111</v>
      </c>
      <c r="E60" s="40" t="s">
        <v>133</v>
      </c>
      <c r="F60" s="61">
        <v>0</v>
      </c>
      <c r="G60" s="61">
        <v>0</v>
      </c>
      <c r="H60" s="61">
        <v>0</v>
      </c>
      <c r="I60" s="60" t="e">
        <f t="shared" si="0"/>
        <v>#DIV/0!</v>
      </c>
    </row>
    <row r="61" spans="2:9" x14ac:dyDescent="0.35">
      <c r="B61" s="43"/>
      <c r="C61" s="44"/>
      <c r="D61" s="45">
        <v>3132</v>
      </c>
      <c r="E61" s="40" t="s">
        <v>135</v>
      </c>
      <c r="F61" s="61">
        <v>0</v>
      </c>
      <c r="G61" s="61">
        <v>0</v>
      </c>
      <c r="H61" s="61">
        <v>0</v>
      </c>
      <c r="I61" s="60" t="e">
        <f t="shared" si="0"/>
        <v>#DIV/0!</v>
      </c>
    </row>
    <row r="62" spans="2:9" x14ac:dyDescent="0.35">
      <c r="B62" s="43"/>
      <c r="C62" s="44"/>
      <c r="D62" s="45">
        <v>32</v>
      </c>
      <c r="E62" s="40" t="s">
        <v>11</v>
      </c>
      <c r="F62" s="61">
        <f>SUM(F63+F64)</f>
        <v>3000</v>
      </c>
      <c r="G62" s="61">
        <f>SUM(G63+G64)</f>
        <v>3000</v>
      </c>
      <c r="H62" s="61">
        <f t="shared" ref="H62" si="10">SUM(H63+H64)</f>
        <v>3521</v>
      </c>
      <c r="I62" s="60">
        <f t="shared" si="0"/>
        <v>117.36666666666666</v>
      </c>
    </row>
    <row r="63" spans="2:9" x14ac:dyDescent="0.35">
      <c r="B63" s="43"/>
      <c r="C63" s="44"/>
      <c r="D63" s="45">
        <v>3212</v>
      </c>
      <c r="E63" s="40" t="s">
        <v>134</v>
      </c>
      <c r="F63" s="61">
        <v>0</v>
      </c>
      <c r="G63" s="61">
        <v>0</v>
      </c>
      <c r="H63" s="61">
        <v>0</v>
      </c>
      <c r="I63" s="60" t="e">
        <f t="shared" si="0"/>
        <v>#DIV/0!</v>
      </c>
    </row>
    <row r="64" spans="2:9" x14ac:dyDescent="0.35">
      <c r="B64" s="43"/>
      <c r="C64" s="44"/>
      <c r="D64" s="45">
        <v>3221</v>
      </c>
      <c r="E64" s="40" t="s">
        <v>119</v>
      </c>
      <c r="F64" s="61">
        <v>3000</v>
      </c>
      <c r="G64" s="61">
        <v>3000</v>
      </c>
      <c r="H64" s="61">
        <v>3521</v>
      </c>
      <c r="I64" s="60">
        <f t="shared" si="0"/>
        <v>117.36666666666666</v>
      </c>
    </row>
    <row r="65" spans="2:9" x14ac:dyDescent="0.35">
      <c r="B65" s="43"/>
      <c r="C65" s="44"/>
      <c r="D65" s="45" t="s">
        <v>131</v>
      </c>
      <c r="E65" s="40" t="s">
        <v>132</v>
      </c>
      <c r="F65" s="61">
        <f>SUM(F66)</f>
        <v>0</v>
      </c>
      <c r="G65" s="61">
        <f>SUM(G66)</f>
        <v>0</v>
      </c>
      <c r="H65" s="61">
        <f t="shared" ref="H65" si="11">SUM(H66)</f>
        <v>2947.35</v>
      </c>
      <c r="I65" s="60" t="e">
        <f t="shared" si="0"/>
        <v>#DIV/0!</v>
      </c>
    </row>
    <row r="66" spans="2:9" x14ac:dyDescent="0.35">
      <c r="B66" s="43"/>
      <c r="C66" s="44"/>
      <c r="D66" s="45">
        <v>32</v>
      </c>
      <c r="E66" s="40" t="s">
        <v>11</v>
      </c>
      <c r="F66" s="61">
        <f>SUM(F67)</f>
        <v>0</v>
      </c>
      <c r="G66" s="61">
        <f>SUM(G67)</f>
        <v>0</v>
      </c>
      <c r="H66" s="61">
        <f t="shared" ref="H66" si="12">SUM(H67)</f>
        <v>2947.35</v>
      </c>
      <c r="I66" s="60" t="e">
        <f t="shared" si="0"/>
        <v>#DIV/0!</v>
      </c>
    </row>
    <row r="67" spans="2:9" x14ac:dyDescent="0.35">
      <c r="B67" s="43"/>
      <c r="C67" s="44"/>
      <c r="D67" s="45">
        <v>3221</v>
      </c>
      <c r="E67" s="40" t="s">
        <v>119</v>
      </c>
      <c r="F67" s="61">
        <v>0</v>
      </c>
      <c r="G67" s="61">
        <v>0</v>
      </c>
      <c r="H67" s="61">
        <v>2947.35</v>
      </c>
      <c r="I67" s="60" t="e">
        <f t="shared" si="0"/>
        <v>#DIV/0!</v>
      </c>
    </row>
    <row r="68" spans="2:9" x14ac:dyDescent="0.35">
      <c r="B68" s="43"/>
      <c r="C68" s="44"/>
      <c r="D68" s="45" t="s">
        <v>99</v>
      </c>
      <c r="E68" s="40" t="s">
        <v>103</v>
      </c>
      <c r="F68" s="61">
        <f>SUM(F69)</f>
        <v>0</v>
      </c>
      <c r="G68" s="61">
        <f>SUM(G69)</f>
        <v>0</v>
      </c>
      <c r="H68" s="61">
        <f t="shared" ref="H68" si="13">SUM(H69)</f>
        <v>0</v>
      </c>
      <c r="I68" s="60" t="e">
        <f t="shared" si="0"/>
        <v>#DIV/0!</v>
      </c>
    </row>
    <row r="69" spans="2:9" x14ac:dyDescent="0.35">
      <c r="B69" s="43"/>
      <c r="C69" s="44"/>
      <c r="D69" s="45">
        <v>38</v>
      </c>
      <c r="E69" s="40" t="s">
        <v>109</v>
      </c>
      <c r="F69" s="61">
        <f>SUM(F70)</f>
        <v>0</v>
      </c>
      <c r="G69" s="61">
        <f>SUM(G70)</f>
        <v>0</v>
      </c>
      <c r="H69" s="61">
        <f t="shared" ref="H69" si="14">SUM(H70)</f>
        <v>0</v>
      </c>
      <c r="I69" s="60" t="e">
        <f t="shared" si="0"/>
        <v>#DIV/0!</v>
      </c>
    </row>
    <row r="70" spans="2:9" x14ac:dyDescent="0.35">
      <c r="B70" s="43"/>
      <c r="C70" s="44"/>
      <c r="D70" s="45">
        <v>3835</v>
      </c>
      <c r="E70" s="40" t="s">
        <v>85</v>
      </c>
      <c r="F70" s="61">
        <v>0</v>
      </c>
      <c r="G70" s="61">
        <v>0</v>
      </c>
      <c r="H70" s="61">
        <v>0</v>
      </c>
      <c r="I70" s="60" t="e">
        <f t="shared" si="0"/>
        <v>#DIV/0!</v>
      </c>
    </row>
    <row r="71" spans="2:9" ht="15" customHeight="1" x14ac:dyDescent="0.35">
      <c r="B71" s="105" t="s">
        <v>149</v>
      </c>
      <c r="C71" s="106"/>
      <c r="D71" s="107"/>
      <c r="E71" s="50" t="s">
        <v>80</v>
      </c>
      <c r="F71" s="62">
        <f>SUM(F72)</f>
        <v>1500</v>
      </c>
      <c r="G71" s="62">
        <f>SUM(G72)</f>
        <v>1565</v>
      </c>
      <c r="H71" s="62">
        <f>SUM(H72)</f>
        <v>1633.43</v>
      </c>
      <c r="I71" s="65">
        <f t="shared" si="0"/>
        <v>104.37252396166134</v>
      </c>
    </row>
    <row r="72" spans="2:9" x14ac:dyDescent="0.35">
      <c r="B72" s="43"/>
      <c r="C72" s="44"/>
      <c r="D72" s="45" t="s">
        <v>143</v>
      </c>
      <c r="E72" s="40" t="s">
        <v>105</v>
      </c>
      <c r="F72" s="61">
        <f>SUM(F73)</f>
        <v>1500</v>
      </c>
      <c r="G72" s="61">
        <f>SUM(G73)</f>
        <v>1565</v>
      </c>
      <c r="H72" s="61">
        <f t="shared" ref="H72" si="15">SUM(H73)</f>
        <v>1633.43</v>
      </c>
      <c r="I72" s="60">
        <f t="shared" si="0"/>
        <v>104.37252396166134</v>
      </c>
    </row>
    <row r="73" spans="2:9" x14ac:dyDescent="0.35">
      <c r="B73" s="43"/>
      <c r="C73" s="44"/>
      <c r="D73" s="45">
        <v>34</v>
      </c>
      <c r="E73" s="40" t="s">
        <v>80</v>
      </c>
      <c r="F73" s="61">
        <f>SUM(F74)</f>
        <v>1500</v>
      </c>
      <c r="G73" s="61">
        <f>SUM(G74)</f>
        <v>1565</v>
      </c>
      <c r="H73" s="61">
        <f>SUM(H74+H75)</f>
        <v>1633.43</v>
      </c>
      <c r="I73" s="60">
        <f t="shared" si="0"/>
        <v>104.37252396166134</v>
      </c>
    </row>
    <row r="74" spans="2:9" x14ac:dyDescent="0.35">
      <c r="B74" s="43"/>
      <c r="C74" s="44"/>
      <c r="D74" s="45">
        <v>3431</v>
      </c>
      <c r="E74" s="40" t="s">
        <v>122</v>
      </c>
      <c r="F74" s="61">
        <v>1500</v>
      </c>
      <c r="G74" s="61">
        <v>1565</v>
      </c>
      <c r="H74" s="61">
        <v>1633.43</v>
      </c>
      <c r="I74" s="60">
        <f t="shared" si="0"/>
        <v>104.37252396166134</v>
      </c>
    </row>
    <row r="75" spans="2:9" x14ac:dyDescent="0.35">
      <c r="B75" s="43"/>
      <c r="C75" s="44"/>
      <c r="D75" s="45">
        <v>3433</v>
      </c>
      <c r="E75" s="40" t="s">
        <v>84</v>
      </c>
      <c r="F75" s="61">
        <v>0</v>
      </c>
      <c r="G75" s="61">
        <v>0</v>
      </c>
      <c r="H75" s="61">
        <v>0</v>
      </c>
      <c r="I75" s="60" t="e">
        <f t="shared" si="0"/>
        <v>#DIV/0!</v>
      </c>
    </row>
    <row r="76" spans="2:9" x14ac:dyDescent="0.35">
      <c r="B76" s="105" t="s">
        <v>159</v>
      </c>
      <c r="C76" s="106"/>
      <c r="D76" s="107"/>
      <c r="E76" s="50" t="s">
        <v>154</v>
      </c>
      <c r="F76" s="62">
        <f>SUM(F77)</f>
        <v>0</v>
      </c>
      <c r="G76" s="62">
        <f>SUM(G77)</f>
        <v>0</v>
      </c>
      <c r="H76" s="62">
        <f>SUM(H77)</f>
        <v>1609.85</v>
      </c>
      <c r="I76" s="65" t="e">
        <f t="shared" ref="I76:I79" si="16">SUM(H76/G76*100)</f>
        <v>#DIV/0!</v>
      </c>
    </row>
    <row r="77" spans="2:9" x14ac:dyDescent="0.35">
      <c r="B77" s="43"/>
      <c r="C77" s="44"/>
      <c r="D77" s="45" t="s">
        <v>143</v>
      </c>
      <c r="E77" s="40" t="s">
        <v>105</v>
      </c>
      <c r="F77" s="61">
        <f>SUM(F78)</f>
        <v>0</v>
      </c>
      <c r="G77" s="61">
        <f>SUM(G78)</f>
        <v>0</v>
      </c>
      <c r="H77" s="61">
        <f t="shared" ref="H77" si="17">SUM(H78)</f>
        <v>1609.85</v>
      </c>
      <c r="I77" s="60" t="e">
        <f t="shared" si="16"/>
        <v>#DIV/0!</v>
      </c>
    </row>
    <row r="78" spans="2:9" x14ac:dyDescent="0.35">
      <c r="B78" s="43"/>
      <c r="C78" s="44"/>
      <c r="D78" s="45">
        <v>38</v>
      </c>
      <c r="E78" s="40" t="s">
        <v>154</v>
      </c>
      <c r="F78" s="61">
        <f>SUM(F79)</f>
        <v>0</v>
      </c>
      <c r="G78" s="61">
        <f>SUM(G79)</f>
        <v>0</v>
      </c>
      <c r="H78" s="61">
        <f>+H79</f>
        <v>1609.85</v>
      </c>
      <c r="I78" s="60" t="e">
        <f t="shared" si="16"/>
        <v>#DIV/0!</v>
      </c>
    </row>
    <row r="79" spans="2:9" ht="15" customHeight="1" x14ac:dyDescent="0.35">
      <c r="B79" s="43"/>
      <c r="C79" s="44"/>
      <c r="D79" s="45">
        <v>3811</v>
      </c>
      <c r="E79" s="40" t="s">
        <v>160</v>
      </c>
      <c r="F79" s="61">
        <v>0</v>
      </c>
      <c r="G79" s="61">
        <v>0</v>
      </c>
      <c r="H79" s="61">
        <v>1609.85</v>
      </c>
      <c r="I79" s="60" t="e">
        <f t="shared" si="16"/>
        <v>#DIV/0!</v>
      </c>
    </row>
    <row r="80" spans="2:9" ht="15" customHeight="1" x14ac:dyDescent="0.35">
      <c r="B80" s="105" t="s">
        <v>150</v>
      </c>
      <c r="C80" s="106"/>
      <c r="D80" s="107"/>
      <c r="E80" s="50" t="s">
        <v>106</v>
      </c>
      <c r="F80" s="62">
        <f>SUM(F81+F84)</f>
        <v>30000</v>
      </c>
      <c r="G80" s="62">
        <f>SUM(G81+G84)</f>
        <v>38000</v>
      </c>
      <c r="H80" s="62">
        <f>SUM(H81+H84)</f>
        <v>1830</v>
      </c>
      <c r="I80" s="65">
        <f t="shared" ref="I80:I91" si="18">SUM(H80/G80*100)</f>
        <v>4.8157894736842106</v>
      </c>
    </row>
    <row r="81" spans="2:9" x14ac:dyDescent="0.35">
      <c r="B81" s="46"/>
      <c r="C81" s="47"/>
      <c r="D81" s="45" t="s">
        <v>140</v>
      </c>
      <c r="E81" s="40" t="s">
        <v>102</v>
      </c>
      <c r="F81" s="61">
        <f>SUM(F82)</f>
        <v>0</v>
      </c>
      <c r="G81" s="61">
        <f>SUM(G82)</f>
        <v>10000</v>
      </c>
      <c r="H81" s="61">
        <f t="shared" ref="H81" si="19">SUM(H82)</f>
        <v>0</v>
      </c>
      <c r="I81" s="60"/>
    </row>
    <row r="82" spans="2:9" ht="15" customHeight="1" x14ac:dyDescent="0.35">
      <c r="B82" s="46"/>
      <c r="C82" s="47"/>
      <c r="D82" s="45">
        <v>42</v>
      </c>
      <c r="E82" s="40" t="s">
        <v>107</v>
      </c>
      <c r="F82" s="61">
        <f>SUM(F83)</f>
        <v>0</v>
      </c>
      <c r="G82" s="61">
        <f>SUM(G83)</f>
        <v>10000</v>
      </c>
      <c r="H82" s="61">
        <f t="shared" ref="H82" si="20">SUM(H83)</f>
        <v>0</v>
      </c>
      <c r="I82" s="60"/>
    </row>
    <row r="83" spans="2:9" ht="15" customHeight="1" x14ac:dyDescent="0.35">
      <c r="B83" s="46"/>
      <c r="C83" s="47"/>
      <c r="D83" s="45">
        <v>4221</v>
      </c>
      <c r="E83" s="10" t="s">
        <v>88</v>
      </c>
      <c r="F83" s="61">
        <v>0</v>
      </c>
      <c r="G83" s="61">
        <v>10000</v>
      </c>
      <c r="H83" s="61">
        <v>0</v>
      </c>
      <c r="I83" s="60"/>
    </row>
    <row r="84" spans="2:9" x14ac:dyDescent="0.35">
      <c r="B84" s="46"/>
      <c r="C84" s="48"/>
      <c r="D84" s="45" t="s">
        <v>143</v>
      </c>
      <c r="E84" s="40" t="s">
        <v>103</v>
      </c>
      <c r="F84" s="61">
        <f>SUM(F85)</f>
        <v>30000</v>
      </c>
      <c r="G84" s="61">
        <f>SUM(G85)</f>
        <v>28000</v>
      </c>
      <c r="H84" s="61">
        <f t="shared" ref="H84" si="21">SUM(H85)</f>
        <v>1830</v>
      </c>
      <c r="I84" s="60">
        <f t="shared" si="18"/>
        <v>6.5357142857142865</v>
      </c>
    </row>
    <row r="85" spans="2:9" ht="15" customHeight="1" x14ac:dyDescent="0.35">
      <c r="B85" s="46"/>
      <c r="C85" s="49"/>
      <c r="D85" s="45">
        <v>42</v>
      </c>
      <c r="E85" s="40" t="s">
        <v>107</v>
      </c>
      <c r="F85" s="61">
        <f>SUM(F86:F90)</f>
        <v>30000</v>
      </c>
      <c r="G85" s="61">
        <f>SUM(G86:G90)</f>
        <v>28000</v>
      </c>
      <c r="H85" s="61">
        <f t="shared" ref="H85" si="22">SUM(H86:H90)</f>
        <v>1830</v>
      </c>
      <c r="I85" s="60">
        <f t="shared" si="18"/>
        <v>6.5357142857142865</v>
      </c>
    </row>
    <row r="86" spans="2:9" x14ac:dyDescent="0.35">
      <c r="B86" s="46"/>
      <c r="C86" s="49"/>
      <c r="D86" s="45">
        <v>4221</v>
      </c>
      <c r="E86" s="10" t="s">
        <v>88</v>
      </c>
      <c r="F86" s="52">
        <v>5000</v>
      </c>
      <c r="G86" s="52">
        <v>3000</v>
      </c>
      <c r="H86" s="61">
        <v>1830</v>
      </c>
      <c r="I86" s="60">
        <f t="shared" si="18"/>
        <v>61</v>
      </c>
    </row>
    <row r="87" spans="2:9" x14ac:dyDescent="0.35">
      <c r="B87" s="46"/>
      <c r="C87" s="49"/>
      <c r="D87" s="45">
        <v>4222</v>
      </c>
      <c r="E87" s="10" t="s">
        <v>89</v>
      </c>
      <c r="F87" s="52">
        <v>0</v>
      </c>
      <c r="G87" s="52">
        <v>0</v>
      </c>
      <c r="H87" s="61">
        <v>0</v>
      </c>
      <c r="I87" s="60"/>
    </row>
    <row r="88" spans="2:9" x14ac:dyDescent="0.35">
      <c r="B88" s="46"/>
      <c r="C88" s="49"/>
      <c r="D88" s="45">
        <v>4223</v>
      </c>
      <c r="E88" s="10" t="s">
        <v>90</v>
      </c>
      <c r="F88" s="52">
        <v>0</v>
      </c>
      <c r="G88" s="52">
        <v>0</v>
      </c>
      <c r="H88" s="61">
        <v>0</v>
      </c>
      <c r="I88" s="60" t="e">
        <f t="shared" si="18"/>
        <v>#DIV/0!</v>
      </c>
    </row>
    <row r="89" spans="2:9" x14ac:dyDescent="0.35">
      <c r="B89" s="46"/>
      <c r="C89" s="49"/>
      <c r="D89" s="45">
        <v>4226</v>
      </c>
      <c r="E89" s="10" t="s">
        <v>91</v>
      </c>
      <c r="F89" s="52">
        <v>0</v>
      </c>
      <c r="G89" s="52">
        <v>0</v>
      </c>
      <c r="H89" s="61">
        <v>0</v>
      </c>
      <c r="I89" s="60"/>
    </row>
    <row r="90" spans="2:9" x14ac:dyDescent="0.35">
      <c r="B90" s="46"/>
      <c r="C90" s="49"/>
      <c r="D90" s="45">
        <v>4231</v>
      </c>
      <c r="E90" s="10" t="s">
        <v>165</v>
      </c>
      <c r="F90" s="52">
        <v>25000</v>
      </c>
      <c r="G90" s="52">
        <v>25000</v>
      </c>
      <c r="H90" s="61">
        <v>0</v>
      </c>
      <c r="I90" s="60">
        <f t="shared" si="18"/>
        <v>0</v>
      </c>
    </row>
    <row r="91" spans="2:9" x14ac:dyDescent="0.35">
      <c r="B91" s="112">
        <v>92</v>
      </c>
      <c r="C91" s="113"/>
      <c r="D91" s="114"/>
      <c r="E91" s="50" t="s">
        <v>151</v>
      </c>
      <c r="F91" s="62">
        <v>0</v>
      </c>
      <c r="G91" s="62">
        <v>0</v>
      </c>
      <c r="H91" s="62">
        <v>0</v>
      </c>
      <c r="I91" s="65" t="e">
        <f t="shared" si="18"/>
        <v>#DIV/0!</v>
      </c>
    </row>
  </sheetData>
  <mergeCells count="17">
    <mergeCell ref="B31:D31"/>
    <mergeCell ref="B16:D16"/>
    <mergeCell ref="B91:D91"/>
    <mergeCell ref="B71:D71"/>
    <mergeCell ref="B80:D80"/>
    <mergeCell ref="B21:D21"/>
    <mergeCell ref="B22:D22"/>
    <mergeCell ref="B76:D76"/>
    <mergeCell ref="B12:D12"/>
    <mergeCell ref="B9:D9"/>
    <mergeCell ref="B11:D11"/>
    <mergeCell ref="B2:I2"/>
    <mergeCell ref="B8:D8"/>
    <mergeCell ref="B10:D10"/>
    <mergeCell ref="B4:I4"/>
    <mergeCell ref="B6:E6"/>
    <mergeCell ref="B7:E7"/>
  </mergeCells>
  <pageMargins left="0.7" right="0.7" top="0.75" bottom="0.75" header="0.3" footer="0.3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i prihodi prema izvoru</vt:lpstr>
      <vt:lpstr>Rashodi prema funkcijskoj k </vt:lpstr>
      <vt:lpstr>Programska klasifikacija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Ivanka Vrdoljak</cp:lastModifiedBy>
  <cp:lastPrinted>2024-09-18T09:40:51Z</cp:lastPrinted>
  <dcterms:created xsi:type="dcterms:W3CDTF">2022-08-12T12:51:27Z</dcterms:created>
  <dcterms:modified xsi:type="dcterms:W3CDTF">2026-03-23T13:02:43Z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